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webextensions/taskpanes.xml" ContentType="application/vnd.ms-office.webextensiontaskpanes+xml"/>
  <Override PartName="/xl/webextensions/webextension1.xml" ContentType="application/vnd.ms-office.webextensi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11/relationships/webextensiontaskpanes" Target="xl/webextensions/taskpanes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9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https://ashampoo.sharepoint.com/sites/PersonizerMarketing/Freigegebene Dokumente/Marketing Assets/03_Content Website/Excel Vorlagen/"/>
    </mc:Choice>
  </mc:AlternateContent>
  <xr:revisionPtr revIDLastSave="0" documentId="8_{A0B13C85-1DDE-4EBC-8BB3-E54420D4332E}" xr6:coauthVersionLast="47" xr6:coauthVersionMax="47" xr10:uidLastSave="{00000000-0000-0000-0000-000000000000}"/>
  <bookViews>
    <workbookView xWindow="-108" yWindow="-108" windowWidth="29016" windowHeight="18696" tabRatio="818" xr2:uid="{00000000-000D-0000-FFFF-FFFF00000000}"/>
  </bookViews>
  <sheets>
    <sheet name="Zeiterfassung" sheetId="17" r:id="rId1"/>
    <sheet name="Monatsauswertung" sheetId="18" r:id="rId2"/>
    <sheet name="Einstellungen" sheetId="2" r:id="rId3"/>
    <sheet name="Hilfe" sheetId="20" r:id="rId4"/>
    <sheet name="Impressum" sheetId="7" r:id="rId5"/>
  </sheets>
  <definedNames>
    <definedName name="Abwesenheitsarten">Einstellungen!$H$22:$H$28</definedName>
    <definedName name="Auswahl">Einstellungen!$I$4:$I$5</definedName>
    <definedName name="_xlnm.Print_Area" localSheetId="2">Einstellungen!$A$1:$F$27</definedName>
    <definedName name="_xlnm.Print_Area" localSheetId="3">Hilfe!$B$1:$F$8</definedName>
    <definedName name="_xlnm.Print_Area" localSheetId="4">Impressum!$B$1:$I$8</definedName>
    <definedName name="_xlnm.Print_Area" localSheetId="1">Monatsauswertung!$A$1:$I$37</definedName>
    <definedName name="_xlnm.Print_Area" localSheetId="0">Zeiterfassung!$A$1:$K$371</definedName>
    <definedName name="_xlnm.Print_Titles" localSheetId="0">Zeiterfassung!$2:$2</definedName>
    <definedName name="Feiertage">Einstellungen!$I$10:$I$19</definedName>
    <definedName name="Monate">Einstellungen!$K$2:$K$13</definedName>
    <definedName name="Pausenzeiten">Einstellungen!$I$23:$I$25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17" l="1"/>
  <c r="K6" i="17"/>
  <c r="I372" i="17"/>
  <c r="K372" i="17" s="1"/>
  <c r="I8" i="17"/>
  <c r="I9" i="17"/>
  <c r="K9" i="17" s="1"/>
  <c r="I10" i="17"/>
  <c r="K10" i="17" s="1"/>
  <c r="I11" i="17"/>
  <c r="I12" i="17"/>
  <c r="I13" i="17"/>
  <c r="I14" i="17"/>
  <c r="I15" i="17"/>
  <c r="I16" i="17"/>
  <c r="K16" i="17" s="1"/>
  <c r="I17" i="17"/>
  <c r="K17" i="17" s="1"/>
  <c r="I18" i="17"/>
  <c r="I19" i="17"/>
  <c r="I20" i="17"/>
  <c r="I21" i="17"/>
  <c r="I22" i="17"/>
  <c r="I23" i="17"/>
  <c r="K23" i="17" s="1"/>
  <c r="I24" i="17"/>
  <c r="K24" i="17" s="1"/>
  <c r="I25" i="17"/>
  <c r="I26" i="17"/>
  <c r="I27" i="17"/>
  <c r="I28" i="17"/>
  <c r="I29" i="17"/>
  <c r="I30" i="17"/>
  <c r="K30" i="17" s="1"/>
  <c r="I31" i="17"/>
  <c r="K31" i="17" s="1"/>
  <c r="I32" i="17"/>
  <c r="I33" i="17"/>
  <c r="I34" i="17"/>
  <c r="I35" i="17"/>
  <c r="I36" i="17"/>
  <c r="I37" i="17"/>
  <c r="K37" i="17" s="1"/>
  <c r="I38" i="17"/>
  <c r="K38" i="17" s="1"/>
  <c r="I39" i="17"/>
  <c r="I40" i="17"/>
  <c r="I41" i="17"/>
  <c r="K41" i="17" s="1"/>
  <c r="I42" i="17"/>
  <c r="K42" i="17" s="1"/>
  <c r="I43" i="17"/>
  <c r="K43" i="17" s="1"/>
  <c r="I44" i="17"/>
  <c r="K44" i="17" s="1"/>
  <c r="I45" i="17"/>
  <c r="K45" i="17" s="1"/>
  <c r="I46" i="17"/>
  <c r="K46" i="17" s="1"/>
  <c r="I47" i="17"/>
  <c r="K47" i="17" s="1"/>
  <c r="I48" i="17"/>
  <c r="K48" i="17" s="1"/>
  <c r="I49" i="17"/>
  <c r="K49" i="17" s="1"/>
  <c r="I50" i="17"/>
  <c r="K50" i="17" s="1"/>
  <c r="I51" i="17"/>
  <c r="K51" i="17" s="1"/>
  <c r="I52" i="17"/>
  <c r="K52" i="17" s="1"/>
  <c r="I53" i="17"/>
  <c r="K53" i="17" s="1"/>
  <c r="I54" i="17"/>
  <c r="K54" i="17" s="1"/>
  <c r="I55" i="17"/>
  <c r="K55" i="17" s="1"/>
  <c r="I56" i="17"/>
  <c r="K56" i="17" s="1"/>
  <c r="I57" i="17"/>
  <c r="K57" i="17" s="1"/>
  <c r="I58" i="17"/>
  <c r="K58" i="17" s="1"/>
  <c r="I59" i="17"/>
  <c r="K59" i="17" s="1"/>
  <c r="I60" i="17"/>
  <c r="K60" i="17" s="1"/>
  <c r="I61" i="17"/>
  <c r="K61" i="17" s="1"/>
  <c r="I62" i="17"/>
  <c r="K62" i="17" s="1"/>
  <c r="I63" i="17"/>
  <c r="K63" i="17" s="1"/>
  <c r="I64" i="17"/>
  <c r="K64" i="17" s="1"/>
  <c r="I65" i="17"/>
  <c r="K65" i="17" s="1"/>
  <c r="I66" i="17"/>
  <c r="K66" i="17" s="1"/>
  <c r="I67" i="17"/>
  <c r="K67" i="17" s="1"/>
  <c r="I68" i="17"/>
  <c r="K68" i="17" s="1"/>
  <c r="I69" i="17"/>
  <c r="K69" i="17" s="1"/>
  <c r="I70" i="17"/>
  <c r="K70" i="17" s="1"/>
  <c r="I71" i="17"/>
  <c r="K71" i="17" s="1"/>
  <c r="I72" i="17"/>
  <c r="K72" i="17" s="1"/>
  <c r="I73" i="17"/>
  <c r="K73" i="17" s="1"/>
  <c r="I74" i="17"/>
  <c r="K74" i="17" s="1"/>
  <c r="I75" i="17"/>
  <c r="K75" i="17" s="1"/>
  <c r="I76" i="17"/>
  <c r="K76" i="17" s="1"/>
  <c r="I77" i="17"/>
  <c r="K77" i="17" s="1"/>
  <c r="I78" i="17"/>
  <c r="K78" i="17" s="1"/>
  <c r="I79" i="17"/>
  <c r="K79" i="17" s="1"/>
  <c r="I80" i="17"/>
  <c r="K80" i="17" s="1"/>
  <c r="I81" i="17"/>
  <c r="K81" i="17" s="1"/>
  <c r="I82" i="17"/>
  <c r="K82" i="17" s="1"/>
  <c r="I83" i="17"/>
  <c r="K83" i="17" s="1"/>
  <c r="I84" i="17"/>
  <c r="K84" i="17" s="1"/>
  <c r="I85" i="17"/>
  <c r="K85" i="17" s="1"/>
  <c r="I86" i="17"/>
  <c r="K86" i="17" s="1"/>
  <c r="I87" i="17"/>
  <c r="K87" i="17" s="1"/>
  <c r="I88" i="17"/>
  <c r="K88" i="17" s="1"/>
  <c r="I89" i="17"/>
  <c r="K89" i="17" s="1"/>
  <c r="I90" i="17"/>
  <c r="K90" i="17" s="1"/>
  <c r="I91" i="17"/>
  <c r="K91" i="17" s="1"/>
  <c r="I92" i="17"/>
  <c r="K92" i="17" s="1"/>
  <c r="I93" i="17"/>
  <c r="K93" i="17" s="1"/>
  <c r="I94" i="17"/>
  <c r="K94" i="17" s="1"/>
  <c r="I95" i="17"/>
  <c r="K95" i="17" s="1"/>
  <c r="I96" i="17"/>
  <c r="K96" i="17" s="1"/>
  <c r="I97" i="17"/>
  <c r="K97" i="17" s="1"/>
  <c r="I98" i="17"/>
  <c r="K98" i="17" s="1"/>
  <c r="I99" i="17"/>
  <c r="K99" i="17" s="1"/>
  <c r="I100" i="17"/>
  <c r="K100" i="17" s="1"/>
  <c r="I101" i="17"/>
  <c r="K101" i="17" s="1"/>
  <c r="I102" i="17"/>
  <c r="K102" i="17" s="1"/>
  <c r="I103" i="17"/>
  <c r="K103" i="17" s="1"/>
  <c r="I104" i="17"/>
  <c r="K104" i="17" s="1"/>
  <c r="I105" i="17"/>
  <c r="K105" i="17" s="1"/>
  <c r="I106" i="17"/>
  <c r="K106" i="17" s="1"/>
  <c r="I107" i="17"/>
  <c r="K107" i="17" s="1"/>
  <c r="I108" i="17"/>
  <c r="K108" i="17" s="1"/>
  <c r="I109" i="17"/>
  <c r="K109" i="17" s="1"/>
  <c r="I110" i="17"/>
  <c r="K110" i="17" s="1"/>
  <c r="I111" i="17"/>
  <c r="K111" i="17" s="1"/>
  <c r="I112" i="17"/>
  <c r="K112" i="17" s="1"/>
  <c r="I113" i="17"/>
  <c r="K113" i="17" s="1"/>
  <c r="I114" i="17"/>
  <c r="K114" i="17" s="1"/>
  <c r="I115" i="17"/>
  <c r="K115" i="17" s="1"/>
  <c r="I116" i="17"/>
  <c r="K116" i="17" s="1"/>
  <c r="I117" i="17"/>
  <c r="K117" i="17" s="1"/>
  <c r="I118" i="17"/>
  <c r="K118" i="17" s="1"/>
  <c r="I119" i="17"/>
  <c r="K119" i="17" s="1"/>
  <c r="I120" i="17"/>
  <c r="K120" i="17" s="1"/>
  <c r="I121" i="17"/>
  <c r="K121" i="17" s="1"/>
  <c r="I122" i="17"/>
  <c r="K122" i="17" s="1"/>
  <c r="I123" i="17"/>
  <c r="K123" i="17" s="1"/>
  <c r="I124" i="17"/>
  <c r="K124" i="17" s="1"/>
  <c r="I125" i="17"/>
  <c r="K125" i="17" s="1"/>
  <c r="I126" i="17"/>
  <c r="K126" i="17" s="1"/>
  <c r="I127" i="17"/>
  <c r="K127" i="17" s="1"/>
  <c r="I128" i="17"/>
  <c r="K128" i="17" s="1"/>
  <c r="I129" i="17"/>
  <c r="K129" i="17" s="1"/>
  <c r="I130" i="17"/>
  <c r="K130" i="17" s="1"/>
  <c r="I131" i="17"/>
  <c r="K131" i="17" s="1"/>
  <c r="I132" i="17"/>
  <c r="K132" i="17" s="1"/>
  <c r="I133" i="17"/>
  <c r="K133" i="17" s="1"/>
  <c r="I134" i="17"/>
  <c r="K134" i="17" s="1"/>
  <c r="I135" i="17"/>
  <c r="K135" i="17" s="1"/>
  <c r="I136" i="17"/>
  <c r="K136" i="17" s="1"/>
  <c r="I137" i="17"/>
  <c r="K137" i="17" s="1"/>
  <c r="I138" i="17"/>
  <c r="K138" i="17" s="1"/>
  <c r="I139" i="17"/>
  <c r="K139" i="17" s="1"/>
  <c r="I140" i="17"/>
  <c r="K140" i="17" s="1"/>
  <c r="I141" i="17"/>
  <c r="K141" i="17" s="1"/>
  <c r="I142" i="17"/>
  <c r="K142" i="17" s="1"/>
  <c r="I143" i="17"/>
  <c r="K143" i="17" s="1"/>
  <c r="I144" i="17"/>
  <c r="K144" i="17" s="1"/>
  <c r="I145" i="17"/>
  <c r="K145" i="17" s="1"/>
  <c r="I146" i="17"/>
  <c r="K146" i="17" s="1"/>
  <c r="I147" i="17"/>
  <c r="K147" i="17" s="1"/>
  <c r="I148" i="17"/>
  <c r="K148" i="17" s="1"/>
  <c r="I149" i="17"/>
  <c r="K149" i="17" s="1"/>
  <c r="I150" i="17"/>
  <c r="K150" i="17" s="1"/>
  <c r="I151" i="17"/>
  <c r="K151" i="17" s="1"/>
  <c r="I152" i="17"/>
  <c r="K152" i="17" s="1"/>
  <c r="I153" i="17"/>
  <c r="K153" i="17" s="1"/>
  <c r="I154" i="17"/>
  <c r="K154" i="17" s="1"/>
  <c r="I155" i="17"/>
  <c r="K155" i="17" s="1"/>
  <c r="I156" i="17"/>
  <c r="K156" i="17" s="1"/>
  <c r="I157" i="17"/>
  <c r="K157" i="17" s="1"/>
  <c r="I158" i="17"/>
  <c r="K158" i="17" s="1"/>
  <c r="I159" i="17"/>
  <c r="K159" i="17" s="1"/>
  <c r="I160" i="17"/>
  <c r="K160" i="17" s="1"/>
  <c r="I161" i="17"/>
  <c r="K161" i="17" s="1"/>
  <c r="I162" i="17"/>
  <c r="K162" i="17" s="1"/>
  <c r="I163" i="17"/>
  <c r="K163" i="17" s="1"/>
  <c r="I164" i="17"/>
  <c r="K164" i="17" s="1"/>
  <c r="I165" i="17"/>
  <c r="K165" i="17" s="1"/>
  <c r="I166" i="17"/>
  <c r="K166" i="17" s="1"/>
  <c r="I167" i="17"/>
  <c r="K167" i="17" s="1"/>
  <c r="I168" i="17"/>
  <c r="K168" i="17" s="1"/>
  <c r="I169" i="17"/>
  <c r="K169" i="17" s="1"/>
  <c r="I170" i="17"/>
  <c r="K170" i="17" s="1"/>
  <c r="I171" i="17"/>
  <c r="K171" i="17" s="1"/>
  <c r="I172" i="17"/>
  <c r="K172" i="17" s="1"/>
  <c r="I173" i="17"/>
  <c r="K173" i="17" s="1"/>
  <c r="I174" i="17"/>
  <c r="K174" i="17" s="1"/>
  <c r="I175" i="17"/>
  <c r="K175" i="17" s="1"/>
  <c r="I176" i="17"/>
  <c r="K176" i="17" s="1"/>
  <c r="I177" i="17"/>
  <c r="K177" i="17" s="1"/>
  <c r="I178" i="17"/>
  <c r="K178" i="17" s="1"/>
  <c r="I179" i="17"/>
  <c r="K179" i="17" s="1"/>
  <c r="I180" i="17"/>
  <c r="K180" i="17" s="1"/>
  <c r="I181" i="17"/>
  <c r="K181" i="17" s="1"/>
  <c r="I182" i="17"/>
  <c r="K182" i="17" s="1"/>
  <c r="I183" i="17"/>
  <c r="K183" i="17" s="1"/>
  <c r="I184" i="17"/>
  <c r="K184" i="17" s="1"/>
  <c r="I185" i="17"/>
  <c r="K185" i="17" s="1"/>
  <c r="I186" i="17"/>
  <c r="K186" i="17" s="1"/>
  <c r="I187" i="17"/>
  <c r="K187" i="17" s="1"/>
  <c r="I188" i="17"/>
  <c r="K188" i="17" s="1"/>
  <c r="I189" i="17"/>
  <c r="K189" i="17" s="1"/>
  <c r="I190" i="17"/>
  <c r="K190" i="17" s="1"/>
  <c r="I191" i="17"/>
  <c r="K191" i="17" s="1"/>
  <c r="I192" i="17"/>
  <c r="K192" i="17" s="1"/>
  <c r="I193" i="17"/>
  <c r="K193" i="17" s="1"/>
  <c r="I194" i="17"/>
  <c r="K194" i="17" s="1"/>
  <c r="I195" i="17"/>
  <c r="K195" i="17" s="1"/>
  <c r="I196" i="17"/>
  <c r="K196" i="17" s="1"/>
  <c r="I197" i="17"/>
  <c r="K197" i="17" s="1"/>
  <c r="I198" i="17"/>
  <c r="K198" i="17" s="1"/>
  <c r="I199" i="17"/>
  <c r="K199" i="17" s="1"/>
  <c r="I200" i="17"/>
  <c r="K200" i="17" s="1"/>
  <c r="I201" i="17"/>
  <c r="K201" i="17" s="1"/>
  <c r="I202" i="17"/>
  <c r="K202" i="17" s="1"/>
  <c r="I203" i="17"/>
  <c r="K203" i="17" s="1"/>
  <c r="I204" i="17"/>
  <c r="K204" i="17" s="1"/>
  <c r="I205" i="17"/>
  <c r="K205" i="17" s="1"/>
  <c r="I206" i="17"/>
  <c r="K206" i="17" s="1"/>
  <c r="I207" i="17"/>
  <c r="K207" i="17" s="1"/>
  <c r="I208" i="17"/>
  <c r="K208" i="17" s="1"/>
  <c r="I209" i="17"/>
  <c r="K209" i="17" s="1"/>
  <c r="I210" i="17"/>
  <c r="K210" i="17" s="1"/>
  <c r="I211" i="17"/>
  <c r="K211" i="17" s="1"/>
  <c r="I212" i="17"/>
  <c r="K212" i="17" s="1"/>
  <c r="I213" i="17"/>
  <c r="K213" i="17" s="1"/>
  <c r="I214" i="17"/>
  <c r="K214" i="17" s="1"/>
  <c r="I215" i="17"/>
  <c r="K215" i="17" s="1"/>
  <c r="I216" i="17"/>
  <c r="K216" i="17" s="1"/>
  <c r="I217" i="17"/>
  <c r="K217" i="17" s="1"/>
  <c r="I218" i="17"/>
  <c r="K218" i="17" s="1"/>
  <c r="I219" i="17"/>
  <c r="K219" i="17" s="1"/>
  <c r="I220" i="17"/>
  <c r="K220" i="17" s="1"/>
  <c r="I221" i="17"/>
  <c r="K221" i="17" s="1"/>
  <c r="I222" i="17"/>
  <c r="K222" i="17" s="1"/>
  <c r="I223" i="17"/>
  <c r="K223" i="17" s="1"/>
  <c r="I224" i="17"/>
  <c r="K224" i="17" s="1"/>
  <c r="I225" i="17"/>
  <c r="K225" i="17" s="1"/>
  <c r="I226" i="17"/>
  <c r="K226" i="17" s="1"/>
  <c r="I227" i="17"/>
  <c r="K227" i="17" s="1"/>
  <c r="I228" i="17"/>
  <c r="K228" i="17" s="1"/>
  <c r="I229" i="17"/>
  <c r="K229" i="17" s="1"/>
  <c r="I230" i="17"/>
  <c r="K230" i="17" s="1"/>
  <c r="I231" i="17"/>
  <c r="K231" i="17" s="1"/>
  <c r="I232" i="17"/>
  <c r="K232" i="17" s="1"/>
  <c r="I233" i="17"/>
  <c r="K233" i="17" s="1"/>
  <c r="I234" i="17"/>
  <c r="K234" i="17" s="1"/>
  <c r="I235" i="17"/>
  <c r="K235" i="17" s="1"/>
  <c r="I236" i="17"/>
  <c r="K236" i="17" s="1"/>
  <c r="I237" i="17"/>
  <c r="K237" i="17" s="1"/>
  <c r="I238" i="17"/>
  <c r="K238" i="17" s="1"/>
  <c r="I239" i="17"/>
  <c r="K239" i="17" s="1"/>
  <c r="I240" i="17"/>
  <c r="K240" i="17" s="1"/>
  <c r="I241" i="17"/>
  <c r="K241" i="17" s="1"/>
  <c r="I242" i="17"/>
  <c r="K242" i="17" s="1"/>
  <c r="I243" i="17"/>
  <c r="K243" i="17" s="1"/>
  <c r="I244" i="17"/>
  <c r="K244" i="17" s="1"/>
  <c r="I245" i="17"/>
  <c r="K245" i="17" s="1"/>
  <c r="I246" i="17"/>
  <c r="K246" i="17" s="1"/>
  <c r="I247" i="17"/>
  <c r="K247" i="17" s="1"/>
  <c r="I248" i="17"/>
  <c r="K248" i="17" s="1"/>
  <c r="I249" i="17"/>
  <c r="K249" i="17" s="1"/>
  <c r="I250" i="17"/>
  <c r="K250" i="17" s="1"/>
  <c r="I251" i="17"/>
  <c r="K251" i="17" s="1"/>
  <c r="I252" i="17"/>
  <c r="K252" i="17" s="1"/>
  <c r="I253" i="17"/>
  <c r="K253" i="17" s="1"/>
  <c r="I254" i="17"/>
  <c r="K254" i="17" s="1"/>
  <c r="I255" i="17"/>
  <c r="K255" i="17" s="1"/>
  <c r="I256" i="17"/>
  <c r="K256" i="17" s="1"/>
  <c r="I257" i="17"/>
  <c r="K257" i="17" s="1"/>
  <c r="I258" i="17"/>
  <c r="K258" i="17" s="1"/>
  <c r="I259" i="17"/>
  <c r="K259" i="17" s="1"/>
  <c r="I260" i="17"/>
  <c r="K260" i="17" s="1"/>
  <c r="I261" i="17"/>
  <c r="K261" i="17" s="1"/>
  <c r="I262" i="17"/>
  <c r="K262" i="17" s="1"/>
  <c r="I263" i="17"/>
  <c r="K263" i="17" s="1"/>
  <c r="I264" i="17"/>
  <c r="K264" i="17" s="1"/>
  <c r="I265" i="17"/>
  <c r="K265" i="17" s="1"/>
  <c r="I266" i="17"/>
  <c r="K266" i="17" s="1"/>
  <c r="I267" i="17"/>
  <c r="K267" i="17" s="1"/>
  <c r="I268" i="17"/>
  <c r="K268" i="17" s="1"/>
  <c r="I269" i="17"/>
  <c r="K269" i="17" s="1"/>
  <c r="I270" i="17"/>
  <c r="K270" i="17" s="1"/>
  <c r="I271" i="17"/>
  <c r="K271" i="17" s="1"/>
  <c r="I272" i="17"/>
  <c r="K272" i="17" s="1"/>
  <c r="I273" i="17"/>
  <c r="K273" i="17" s="1"/>
  <c r="I274" i="17"/>
  <c r="K274" i="17" s="1"/>
  <c r="I275" i="17"/>
  <c r="K275" i="17" s="1"/>
  <c r="I276" i="17"/>
  <c r="K276" i="17" s="1"/>
  <c r="I277" i="17"/>
  <c r="K277" i="17" s="1"/>
  <c r="I278" i="17"/>
  <c r="K278" i="17" s="1"/>
  <c r="I279" i="17"/>
  <c r="K279" i="17" s="1"/>
  <c r="I280" i="17"/>
  <c r="K280" i="17" s="1"/>
  <c r="I281" i="17"/>
  <c r="K281" i="17" s="1"/>
  <c r="I282" i="17"/>
  <c r="K282" i="17" s="1"/>
  <c r="I283" i="17"/>
  <c r="K283" i="17" s="1"/>
  <c r="I284" i="17"/>
  <c r="K284" i="17" s="1"/>
  <c r="I285" i="17"/>
  <c r="K285" i="17" s="1"/>
  <c r="I286" i="17"/>
  <c r="K286" i="17" s="1"/>
  <c r="I287" i="17"/>
  <c r="K287" i="17" s="1"/>
  <c r="I288" i="17"/>
  <c r="K288" i="17" s="1"/>
  <c r="I289" i="17"/>
  <c r="K289" i="17" s="1"/>
  <c r="I290" i="17"/>
  <c r="K290" i="17" s="1"/>
  <c r="I291" i="17"/>
  <c r="K291" i="17" s="1"/>
  <c r="I292" i="17"/>
  <c r="K292" i="17" s="1"/>
  <c r="I293" i="17"/>
  <c r="K293" i="17" s="1"/>
  <c r="I294" i="17"/>
  <c r="K294" i="17" s="1"/>
  <c r="I295" i="17"/>
  <c r="K295" i="17" s="1"/>
  <c r="I296" i="17"/>
  <c r="K296" i="17" s="1"/>
  <c r="I297" i="17"/>
  <c r="K297" i="17" s="1"/>
  <c r="I298" i="17"/>
  <c r="K298" i="17" s="1"/>
  <c r="I299" i="17"/>
  <c r="K299" i="17" s="1"/>
  <c r="I300" i="17"/>
  <c r="K300" i="17" s="1"/>
  <c r="I301" i="17"/>
  <c r="K301" i="17" s="1"/>
  <c r="I302" i="17"/>
  <c r="K302" i="17" s="1"/>
  <c r="I303" i="17"/>
  <c r="K303" i="17" s="1"/>
  <c r="I304" i="17"/>
  <c r="K304" i="17" s="1"/>
  <c r="I305" i="17"/>
  <c r="K305" i="17" s="1"/>
  <c r="I306" i="17"/>
  <c r="K306" i="17" s="1"/>
  <c r="I307" i="17"/>
  <c r="K307" i="17" s="1"/>
  <c r="I308" i="17"/>
  <c r="K308" i="17" s="1"/>
  <c r="I309" i="17"/>
  <c r="K309" i="17" s="1"/>
  <c r="I310" i="17"/>
  <c r="K310" i="17" s="1"/>
  <c r="I311" i="17"/>
  <c r="K311" i="17" s="1"/>
  <c r="I312" i="17"/>
  <c r="K312" i="17" s="1"/>
  <c r="I313" i="17"/>
  <c r="K313" i="17" s="1"/>
  <c r="I314" i="17"/>
  <c r="K314" i="17" s="1"/>
  <c r="I315" i="17"/>
  <c r="K315" i="17" s="1"/>
  <c r="I316" i="17"/>
  <c r="K316" i="17" s="1"/>
  <c r="I317" i="17"/>
  <c r="K317" i="17" s="1"/>
  <c r="I318" i="17"/>
  <c r="K318" i="17" s="1"/>
  <c r="I319" i="17"/>
  <c r="K319" i="17" s="1"/>
  <c r="I320" i="17"/>
  <c r="K320" i="17" s="1"/>
  <c r="I321" i="17"/>
  <c r="K321" i="17" s="1"/>
  <c r="I322" i="17"/>
  <c r="K322" i="17" s="1"/>
  <c r="I323" i="17"/>
  <c r="K323" i="17" s="1"/>
  <c r="I324" i="17"/>
  <c r="K324" i="17" s="1"/>
  <c r="I325" i="17"/>
  <c r="K325" i="17" s="1"/>
  <c r="I326" i="17"/>
  <c r="K326" i="17" s="1"/>
  <c r="I327" i="17"/>
  <c r="K327" i="17" s="1"/>
  <c r="I328" i="17"/>
  <c r="K328" i="17" s="1"/>
  <c r="I329" i="17"/>
  <c r="K329" i="17" s="1"/>
  <c r="I330" i="17"/>
  <c r="K330" i="17" s="1"/>
  <c r="I331" i="17"/>
  <c r="K331" i="17" s="1"/>
  <c r="I332" i="17"/>
  <c r="K332" i="17" s="1"/>
  <c r="I333" i="17"/>
  <c r="K333" i="17" s="1"/>
  <c r="I334" i="17"/>
  <c r="K334" i="17" s="1"/>
  <c r="I335" i="17"/>
  <c r="K335" i="17" s="1"/>
  <c r="I336" i="17"/>
  <c r="K336" i="17" s="1"/>
  <c r="I337" i="17"/>
  <c r="K337" i="17" s="1"/>
  <c r="I338" i="17"/>
  <c r="K338" i="17" s="1"/>
  <c r="I339" i="17"/>
  <c r="K339" i="17" s="1"/>
  <c r="I340" i="17"/>
  <c r="K340" i="17" s="1"/>
  <c r="I341" i="17"/>
  <c r="K341" i="17" s="1"/>
  <c r="I342" i="17"/>
  <c r="K342" i="17" s="1"/>
  <c r="I343" i="17"/>
  <c r="K343" i="17" s="1"/>
  <c r="I344" i="17"/>
  <c r="K344" i="17" s="1"/>
  <c r="I345" i="17"/>
  <c r="K345" i="17" s="1"/>
  <c r="I346" i="17"/>
  <c r="K346" i="17" s="1"/>
  <c r="I347" i="17"/>
  <c r="K347" i="17" s="1"/>
  <c r="I348" i="17"/>
  <c r="K348" i="17" s="1"/>
  <c r="I349" i="17"/>
  <c r="K349" i="17" s="1"/>
  <c r="I350" i="17"/>
  <c r="K350" i="17" s="1"/>
  <c r="I351" i="17"/>
  <c r="K351" i="17" s="1"/>
  <c r="I352" i="17"/>
  <c r="K352" i="17" s="1"/>
  <c r="I353" i="17"/>
  <c r="K353" i="17" s="1"/>
  <c r="I354" i="17"/>
  <c r="K354" i="17" s="1"/>
  <c r="I355" i="17"/>
  <c r="K355" i="17" s="1"/>
  <c r="I356" i="17"/>
  <c r="K356" i="17" s="1"/>
  <c r="I357" i="17"/>
  <c r="K357" i="17" s="1"/>
  <c r="I358" i="17"/>
  <c r="K358" i="17" s="1"/>
  <c r="I359" i="17"/>
  <c r="K359" i="17" s="1"/>
  <c r="I360" i="17"/>
  <c r="K360" i="17" s="1"/>
  <c r="I361" i="17"/>
  <c r="K361" i="17" s="1"/>
  <c r="I362" i="17"/>
  <c r="K362" i="17" s="1"/>
  <c r="I363" i="17"/>
  <c r="K363" i="17" s="1"/>
  <c r="I364" i="17"/>
  <c r="K364" i="17" s="1"/>
  <c r="I365" i="17"/>
  <c r="K365" i="17" s="1"/>
  <c r="I366" i="17"/>
  <c r="K366" i="17" s="1"/>
  <c r="I367" i="17"/>
  <c r="K367" i="17" s="1"/>
  <c r="I368" i="17"/>
  <c r="K368" i="17" s="1"/>
  <c r="I369" i="17"/>
  <c r="K369" i="17" s="1"/>
  <c r="I370" i="17"/>
  <c r="K370" i="17" s="1"/>
  <c r="I371" i="17"/>
  <c r="K371" i="17" s="1"/>
  <c r="I7" i="17" l="1"/>
  <c r="B5" i="18"/>
  <c r="I14" i="2"/>
  <c r="I13" i="2"/>
  <c r="D7" i="17"/>
  <c r="I16" i="2" l="1"/>
  <c r="I15" i="2"/>
  <c r="K7" i="17"/>
  <c r="I6" i="17"/>
  <c r="I4" i="17" a="1"/>
  <c r="I4" i="17" s="1"/>
  <c r="I6" i="18"/>
  <c r="J7" i="2"/>
  <c r="J28" i="2"/>
  <c r="J27" i="2"/>
  <c r="J26" i="2"/>
  <c r="J25" i="2"/>
  <c r="J24" i="2"/>
  <c r="J23" i="2"/>
  <c r="J22" i="2"/>
  <c r="J8" i="2"/>
  <c r="G6" i="17"/>
  <c r="F6" i="17"/>
  <c r="C7" i="17" l="1"/>
  <c r="F2" i="18"/>
  <c r="I12" i="2"/>
  <c r="I11" i="2" s="1"/>
  <c r="C7" i="18" l="1"/>
  <c r="C8" i="17"/>
  <c r="C9" i="17" s="1"/>
  <c r="C10" i="17" s="1"/>
  <c r="C11" i="17" s="1"/>
  <c r="C12" i="17" s="1"/>
  <c r="C13" i="17" s="1"/>
  <c r="C14" i="17" s="1"/>
  <c r="C15" i="17" s="1"/>
  <c r="C16" i="17" s="1"/>
  <c r="C17" i="17" s="1"/>
  <c r="C18" i="17" s="1"/>
  <c r="C19" i="17" s="1"/>
  <c r="C20" i="17" s="1"/>
  <c r="C21" i="17" s="1"/>
  <c r="C22" i="17" s="1"/>
  <c r="C23" i="17" s="1"/>
  <c r="C24" i="17" s="1"/>
  <c r="C25" i="17" s="1"/>
  <c r="C26" i="17" s="1"/>
  <c r="C27" i="17" s="1"/>
  <c r="C28" i="17" s="1"/>
  <c r="C29" i="17" s="1"/>
  <c r="C30" i="17" s="1"/>
  <c r="C31" i="17" s="1"/>
  <c r="C32" i="17" s="1"/>
  <c r="C33" i="17" s="1"/>
  <c r="C34" i="17" s="1"/>
  <c r="C35" i="17" s="1"/>
  <c r="C36" i="17" s="1"/>
  <c r="C37" i="17" s="1"/>
  <c r="C38" i="17" s="1"/>
  <c r="C39" i="17" s="1"/>
  <c r="C40" i="17" s="1"/>
  <c r="C41" i="17" s="1"/>
  <c r="C42" i="17" s="1"/>
  <c r="C43" i="17" s="1"/>
  <c r="C44" i="17" s="1"/>
  <c r="C45" i="17" s="1"/>
  <c r="C46" i="17" s="1"/>
  <c r="C47" i="17" s="1"/>
  <c r="C48" i="17" s="1"/>
  <c r="C49" i="17" s="1"/>
  <c r="C50" i="17" s="1"/>
  <c r="C51" i="17" s="1"/>
  <c r="C52" i="17" s="1"/>
  <c r="C53" i="17" s="1"/>
  <c r="C54" i="17" s="1"/>
  <c r="C55" i="17" s="1"/>
  <c r="C56" i="17" s="1"/>
  <c r="C57" i="17" s="1"/>
  <c r="C58" i="17" s="1"/>
  <c r="C59" i="17" s="1"/>
  <c r="C60" i="17" s="1"/>
  <c r="C61" i="17" s="1"/>
  <c r="C62" i="17" s="1"/>
  <c r="C63" i="17" s="1"/>
  <c r="C64" i="17" s="1"/>
  <c r="C65" i="17" s="1"/>
  <c r="C66" i="17" s="1"/>
  <c r="C67" i="17" s="1"/>
  <c r="C68" i="17" s="1"/>
  <c r="C69" i="17" s="1"/>
  <c r="C70" i="17" s="1"/>
  <c r="C71" i="17" s="1"/>
  <c r="C72" i="17" s="1"/>
  <c r="C73" i="17" s="1"/>
  <c r="C74" i="17" s="1"/>
  <c r="C75" i="17" s="1"/>
  <c r="C76" i="17" s="1"/>
  <c r="C77" i="17" s="1"/>
  <c r="C78" i="17" s="1"/>
  <c r="C79" i="17" s="1"/>
  <c r="C80" i="17" s="1"/>
  <c r="C81" i="17" s="1"/>
  <c r="C82" i="17" s="1"/>
  <c r="C83" i="17" s="1"/>
  <c r="C84" i="17" s="1"/>
  <c r="C85" i="17" s="1"/>
  <c r="C86" i="17" s="1"/>
  <c r="C87" i="17" s="1"/>
  <c r="C88" i="17" s="1"/>
  <c r="C89" i="17" s="1"/>
  <c r="C90" i="17" s="1"/>
  <c r="C91" i="17" s="1"/>
  <c r="C92" i="17" s="1"/>
  <c r="C93" i="17" s="1"/>
  <c r="C94" i="17" s="1"/>
  <c r="C95" i="17" s="1"/>
  <c r="C96" i="17" s="1"/>
  <c r="C97" i="17" s="1"/>
  <c r="C98" i="17" s="1"/>
  <c r="C99" i="17" s="1"/>
  <c r="C100" i="17" s="1"/>
  <c r="C101" i="17" s="1"/>
  <c r="C102" i="17" s="1"/>
  <c r="C103" i="17" s="1"/>
  <c r="C104" i="17" s="1"/>
  <c r="C105" i="17" s="1"/>
  <c r="C106" i="17" s="1"/>
  <c r="C107" i="17" s="1"/>
  <c r="C108" i="17" s="1"/>
  <c r="C109" i="17" s="1"/>
  <c r="C110" i="17" s="1"/>
  <c r="C111" i="17" s="1"/>
  <c r="C112" i="17" s="1"/>
  <c r="C113" i="17" s="1"/>
  <c r="C114" i="17" s="1"/>
  <c r="C115" i="17" s="1"/>
  <c r="C116" i="17" s="1"/>
  <c r="C117" i="17" s="1"/>
  <c r="C118" i="17" s="1"/>
  <c r="C119" i="17" s="1"/>
  <c r="C120" i="17" s="1"/>
  <c r="C121" i="17" s="1"/>
  <c r="C122" i="17" s="1"/>
  <c r="C123" i="17" s="1"/>
  <c r="C124" i="17" s="1"/>
  <c r="C125" i="17" s="1"/>
  <c r="C126" i="17" s="1"/>
  <c r="C127" i="17" s="1"/>
  <c r="C128" i="17" s="1"/>
  <c r="C129" i="17" s="1"/>
  <c r="C130" i="17" s="1"/>
  <c r="C131" i="17" s="1"/>
  <c r="C132" i="17" s="1"/>
  <c r="C133" i="17" s="1"/>
  <c r="C134" i="17" s="1"/>
  <c r="C135" i="17" s="1"/>
  <c r="C136" i="17" s="1"/>
  <c r="C137" i="17" s="1"/>
  <c r="C138" i="17" s="1"/>
  <c r="C139" i="17" s="1"/>
  <c r="C140" i="17" s="1"/>
  <c r="C141" i="17" s="1"/>
  <c r="C142" i="17" s="1"/>
  <c r="C143" i="17" s="1"/>
  <c r="C144" i="17" s="1"/>
  <c r="C145" i="17" s="1"/>
  <c r="C146" i="17" s="1"/>
  <c r="C147" i="17" s="1"/>
  <c r="C148" i="17" s="1"/>
  <c r="C149" i="17" s="1"/>
  <c r="C150" i="17" s="1"/>
  <c r="C151" i="17" s="1"/>
  <c r="C152" i="17" s="1"/>
  <c r="C153" i="17" s="1"/>
  <c r="C154" i="17" s="1"/>
  <c r="C155" i="17" s="1"/>
  <c r="C156" i="17" s="1"/>
  <c r="C157" i="17" s="1"/>
  <c r="C158" i="17" s="1"/>
  <c r="C159" i="17" s="1"/>
  <c r="C160" i="17" s="1"/>
  <c r="C161" i="17" s="1"/>
  <c r="C162" i="17" s="1"/>
  <c r="C163" i="17" s="1"/>
  <c r="C164" i="17" s="1"/>
  <c r="C165" i="17" s="1"/>
  <c r="C166" i="17" s="1"/>
  <c r="C167" i="17" s="1"/>
  <c r="C168" i="17" s="1"/>
  <c r="C169" i="17" s="1"/>
  <c r="C170" i="17" s="1"/>
  <c r="C171" i="17" s="1"/>
  <c r="C172" i="17" s="1"/>
  <c r="C173" i="17" s="1"/>
  <c r="C174" i="17" s="1"/>
  <c r="C175" i="17" s="1"/>
  <c r="C176" i="17" s="1"/>
  <c r="C177" i="17" s="1"/>
  <c r="C178" i="17" s="1"/>
  <c r="C179" i="17" s="1"/>
  <c r="C180" i="17" s="1"/>
  <c r="C181" i="17" s="1"/>
  <c r="C182" i="17" s="1"/>
  <c r="C183" i="17" s="1"/>
  <c r="C184" i="17" s="1"/>
  <c r="C185" i="17" s="1"/>
  <c r="C186" i="17" s="1"/>
  <c r="C187" i="17" s="1"/>
  <c r="C188" i="17" s="1"/>
  <c r="C189" i="17" s="1"/>
  <c r="C190" i="17" s="1"/>
  <c r="C191" i="17" s="1"/>
  <c r="C192" i="17" s="1"/>
  <c r="C193" i="17" s="1"/>
  <c r="C194" i="17" s="1"/>
  <c r="C195" i="17" s="1"/>
  <c r="C196" i="17" s="1"/>
  <c r="C197" i="17" s="1"/>
  <c r="C198" i="17" s="1"/>
  <c r="C199" i="17" s="1"/>
  <c r="C200" i="17" s="1"/>
  <c r="C201" i="17" s="1"/>
  <c r="C202" i="17" s="1"/>
  <c r="C203" i="17" s="1"/>
  <c r="C204" i="17" s="1"/>
  <c r="C205" i="17" s="1"/>
  <c r="C206" i="17" s="1"/>
  <c r="C207" i="17" s="1"/>
  <c r="C208" i="17" s="1"/>
  <c r="C209" i="17" s="1"/>
  <c r="C210" i="17" s="1"/>
  <c r="C211" i="17" s="1"/>
  <c r="C212" i="17" s="1"/>
  <c r="C213" i="17" s="1"/>
  <c r="C214" i="17" s="1"/>
  <c r="C215" i="17" s="1"/>
  <c r="C216" i="17" s="1"/>
  <c r="C217" i="17" s="1"/>
  <c r="C218" i="17" s="1"/>
  <c r="C219" i="17" s="1"/>
  <c r="C220" i="17" s="1"/>
  <c r="C221" i="17" s="1"/>
  <c r="C222" i="17" s="1"/>
  <c r="C223" i="17" s="1"/>
  <c r="C224" i="17" s="1"/>
  <c r="C225" i="17" s="1"/>
  <c r="C226" i="17" s="1"/>
  <c r="C227" i="17" s="1"/>
  <c r="C228" i="17" s="1"/>
  <c r="C229" i="17" s="1"/>
  <c r="C230" i="17" s="1"/>
  <c r="C231" i="17" s="1"/>
  <c r="C232" i="17" s="1"/>
  <c r="C233" i="17" s="1"/>
  <c r="C234" i="17" s="1"/>
  <c r="C235" i="17" s="1"/>
  <c r="C236" i="17" s="1"/>
  <c r="C237" i="17" s="1"/>
  <c r="C238" i="17" s="1"/>
  <c r="C239" i="17" s="1"/>
  <c r="C240" i="17" s="1"/>
  <c r="C241" i="17" s="1"/>
  <c r="C242" i="17" s="1"/>
  <c r="C243" i="17" s="1"/>
  <c r="C244" i="17" s="1"/>
  <c r="C245" i="17" s="1"/>
  <c r="C246" i="17" s="1"/>
  <c r="C247" i="17" s="1"/>
  <c r="C248" i="17" s="1"/>
  <c r="C249" i="17" s="1"/>
  <c r="C250" i="17" s="1"/>
  <c r="C251" i="17" s="1"/>
  <c r="C252" i="17" s="1"/>
  <c r="C253" i="17" s="1"/>
  <c r="C254" i="17" s="1"/>
  <c r="C255" i="17" s="1"/>
  <c r="C256" i="17" s="1"/>
  <c r="C257" i="17" s="1"/>
  <c r="C258" i="17" s="1"/>
  <c r="C259" i="17" s="1"/>
  <c r="C260" i="17" s="1"/>
  <c r="C261" i="17" s="1"/>
  <c r="C262" i="17" s="1"/>
  <c r="C263" i="17" s="1"/>
  <c r="C264" i="17" s="1"/>
  <c r="C265" i="17" s="1"/>
  <c r="C266" i="17" s="1"/>
  <c r="C267" i="17" s="1"/>
  <c r="C268" i="17" s="1"/>
  <c r="C269" i="17" s="1"/>
  <c r="C270" i="17" s="1"/>
  <c r="C271" i="17" s="1"/>
  <c r="C272" i="17" s="1"/>
  <c r="C273" i="17" s="1"/>
  <c r="C274" i="17" s="1"/>
  <c r="C275" i="17" s="1"/>
  <c r="C276" i="17" s="1"/>
  <c r="C277" i="17" s="1"/>
  <c r="C278" i="17" s="1"/>
  <c r="C279" i="17" s="1"/>
  <c r="C280" i="17" s="1"/>
  <c r="C281" i="17" s="1"/>
  <c r="C282" i="17" s="1"/>
  <c r="C283" i="17" s="1"/>
  <c r="C284" i="17" s="1"/>
  <c r="C285" i="17" s="1"/>
  <c r="C286" i="17" s="1"/>
  <c r="C287" i="17" s="1"/>
  <c r="C288" i="17" s="1"/>
  <c r="C289" i="17" s="1"/>
  <c r="C290" i="17" s="1"/>
  <c r="C291" i="17" s="1"/>
  <c r="C292" i="17" s="1"/>
  <c r="C293" i="17" s="1"/>
  <c r="C294" i="17" s="1"/>
  <c r="C295" i="17" s="1"/>
  <c r="C296" i="17" s="1"/>
  <c r="C297" i="17" s="1"/>
  <c r="C298" i="17" s="1"/>
  <c r="C299" i="17" s="1"/>
  <c r="C300" i="17" s="1"/>
  <c r="C301" i="17" s="1"/>
  <c r="C302" i="17" s="1"/>
  <c r="C303" i="17" s="1"/>
  <c r="C304" i="17" s="1"/>
  <c r="C305" i="17" s="1"/>
  <c r="C306" i="17" s="1"/>
  <c r="C307" i="17" s="1"/>
  <c r="C308" i="17" s="1"/>
  <c r="C309" i="17" s="1"/>
  <c r="C310" i="17" s="1"/>
  <c r="C311" i="17" s="1"/>
  <c r="C312" i="17" s="1"/>
  <c r="C313" i="17" s="1"/>
  <c r="C314" i="17" s="1"/>
  <c r="C315" i="17" s="1"/>
  <c r="C316" i="17" s="1"/>
  <c r="C317" i="17" s="1"/>
  <c r="C318" i="17" s="1"/>
  <c r="C319" i="17" s="1"/>
  <c r="C320" i="17" s="1"/>
  <c r="C321" i="17" s="1"/>
  <c r="C322" i="17" s="1"/>
  <c r="C323" i="17" s="1"/>
  <c r="C324" i="17" s="1"/>
  <c r="C325" i="17" s="1"/>
  <c r="C326" i="17" s="1"/>
  <c r="C327" i="17" s="1"/>
  <c r="C328" i="17" s="1"/>
  <c r="C329" i="17" s="1"/>
  <c r="C330" i="17" s="1"/>
  <c r="C331" i="17" s="1"/>
  <c r="C332" i="17" s="1"/>
  <c r="C333" i="17" s="1"/>
  <c r="C334" i="17" s="1"/>
  <c r="C335" i="17" s="1"/>
  <c r="C336" i="17" s="1"/>
  <c r="C337" i="17" s="1"/>
  <c r="C338" i="17" s="1"/>
  <c r="C339" i="17" s="1"/>
  <c r="C340" i="17" s="1"/>
  <c r="C341" i="17" s="1"/>
  <c r="C342" i="17" s="1"/>
  <c r="C343" i="17" s="1"/>
  <c r="C344" i="17" s="1"/>
  <c r="C345" i="17" s="1"/>
  <c r="C346" i="17" s="1"/>
  <c r="C347" i="17" s="1"/>
  <c r="C348" i="17" s="1"/>
  <c r="C349" i="17" s="1"/>
  <c r="C350" i="17" s="1"/>
  <c r="C351" i="17" s="1"/>
  <c r="C352" i="17" s="1"/>
  <c r="C353" i="17" s="1"/>
  <c r="C354" i="17" s="1"/>
  <c r="C355" i="17" s="1"/>
  <c r="C356" i="17" s="1"/>
  <c r="C357" i="17" s="1"/>
  <c r="C358" i="17" s="1"/>
  <c r="C359" i="17" s="1"/>
  <c r="C360" i="17" s="1"/>
  <c r="C361" i="17" s="1"/>
  <c r="C362" i="17" s="1"/>
  <c r="C363" i="17" s="1"/>
  <c r="C364" i="17" s="1"/>
  <c r="C365" i="17" s="1"/>
  <c r="C366" i="17" s="1"/>
  <c r="C367" i="17" s="1"/>
  <c r="C368" i="17" s="1"/>
  <c r="C369" i="17" s="1"/>
  <c r="C370" i="17" s="1"/>
  <c r="C371" i="17" s="1"/>
  <c r="C372" i="17" s="1"/>
  <c r="D8" i="17"/>
  <c r="B7" i="17"/>
  <c r="B3" i="17"/>
  <c r="B3" i="18"/>
  <c r="D7" i="18" l="1"/>
  <c r="H7" i="18"/>
  <c r="B8" i="17"/>
  <c r="D9" i="17"/>
  <c r="I19" i="2"/>
  <c r="I18" i="2"/>
  <c r="I17" i="2"/>
  <c r="I10" i="2"/>
  <c r="L7" i="17" l="1" a="1"/>
  <c r="L7" i="17" s="1"/>
  <c r="L8" i="17" a="1"/>
  <c r="L8" i="17" s="1"/>
  <c r="L9" i="17" a="1"/>
  <c r="L9" i="17" s="1"/>
  <c r="B9" i="17"/>
  <c r="D10" i="17"/>
  <c r="L10" i="17" l="1" a="1"/>
  <c r="L10" i="17" s="1"/>
  <c r="J10" i="17" s="1"/>
  <c r="J8" i="17"/>
  <c r="K8" i="17" s="1"/>
  <c r="J9" i="17"/>
  <c r="J7" i="17"/>
  <c r="D11" i="17"/>
  <c r="L11" i="17" s="1" a="1"/>
  <c r="L11" i="17" s="1"/>
  <c r="B10" i="17"/>
  <c r="B7" i="18"/>
  <c r="F7" i="18"/>
  <c r="I7" i="18"/>
  <c r="C8" i="18"/>
  <c r="E7" i="18"/>
  <c r="J11" i="17" l="1"/>
  <c r="K11" i="17" s="1"/>
  <c r="H8" i="18"/>
  <c r="E8" i="18"/>
  <c r="F8" i="18"/>
  <c r="G7" i="18"/>
  <c r="D8" i="18"/>
  <c r="D12" i="17"/>
  <c r="L12" i="17" s="1" a="1"/>
  <c r="L12" i="17" s="1"/>
  <c r="B11" i="17"/>
  <c r="B8" i="18"/>
  <c r="J12" i="17" l="1"/>
  <c r="K12" i="17" s="1"/>
  <c r="G8" i="18"/>
  <c r="B12" i="17"/>
  <c r="D13" i="17"/>
  <c r="L13" i="17" s="1" a="1"/>
  <c r="L13" i="17" s="1"/>
  <c r="J13" i="17" l="1"/>
  <c r="K13" i="17" s="1"/>
  <c r="D14" i="17"/>
  <c r="L14" i="17" s="1" a="1"/>
  <c r="L14" i="17" s="1"/>
  <c r="B13" i="17"/>
  <c r="J14" i="17" l="1"/>
  <c r="K14" i="17" s="1"/>
  <c r="B14" i="17"/>
  <c r="D15" i="17"/>
  <c r="L15" i="17" s="1" a="1"/>
  <c r="L15" i="17" s="1"/>
  <c r="J15" i="17" l="1"/>
  <c r="K15" i="17" s="1"/>
  <c r="B15" i="17"/>
  <c r="D16" i="17"/>
  <c r="L16" i="17" l="1" a="1"/>
  <c r="L16" i="17" s="1"/>
  <c r="J16" i="17" s="1"/>
  <c r="D17" i="17"/>
  <c r="B16" i="17"/>
  <c r="L17" i="17" l="1" a="1"/>
  <c r="L17" i="17" s="1"/>
  <c r="J17" i="17" s="1"/>
  <c r="D18" i="17"/>
  <c r="L18" i="17" s="1" a="1"/>
  <c r="L18" i="17" s="1"/>
  <c r="B17" i="17"/>
  <c r="J18" i="17" l="1"/>
  <c r="K18" i="17" s="1"/>
  <c r="B18" i="17"/>
  <c r="D19" i="17"/>
  <c r="L19" i="17" s="1" a="1"/>
  <c r="L19" i="17" s="1"/>
  <c r="J19" i="17" l="1"/>
  <c r="K19" i="17" s="1"/>
  <c r="B19" i="17"/>
  <c r="D20" i="17"/>
  <c r="L20" i="17" s="1" a="1"/>
  <c r="L20" i="17" s="1"/>
  <c r="J20" i="17" l="1"/>
  <c r="K20" i="17" s="1"/>
  <c r="B20" i="17"/>
  <c r="D21" i="17"/>
  <c r="L21" i="17" s="1" a="1"/>
  <c r="L21" i="17" s="1"/>
  <c r="J21" i="17" l="1"/>
  <c r="K21" i="17" s="1"/>
  <c r="D22" i="17"/>
  <c r="L22" i="17" s="1" a="1"/>
  <c r="L22" i="17" s="1"/>
  <c r="B21" i="17"/>
  <c r="J22" i="17" l="1"/>
  <c r="K22" i="17" s="1"/>
  <c r="D23" i="17"/>
  <c r="B22" i="17"/>
  <c r="L23" i="17" l="1" a="1"/>
  <c r="L23" i="17" s="1"/>
  <c r="J23" i="17" s="1"/>
  <c r="D24" i="17"/>
  <c r="B23" i="17"/>
  <c r="L24" i="17" l="1" a="1"/>
  <c r="L24" i="17" s="1"/>
  <c r="J24" i="17" s="1"/>
  <c r="D25" i="17"/>
  <c r="L25" i="17" s="1" a="1"/>
  <c r="L25" i="17" s="1"/>
  <c r="B24" i="17"/>
  <c r="J25" i="17" l="1"/>
  <c r="K25" i="17" s="1"/>
  <c r="B25" i="17"/>
  <c r="D26" i="17"/>
  <c r="L26" i="17" s="1" a="1"/>
  <c r="L26" i="17" s="1"/>
  <c r="J26" i="17" l="1"/>
  <c r="K26" i="17" s="1"/>
  <c r="D27" i="17"/>
  <c r="L27" i="17" s="1" a="1"/>
  <c r="L27" i="17" s="1"/>
  <c r="B26" i="17"/>
  <c r="J27" i="17" l="1"/>
  <c r="K27" i="17" s="1"/>
  <c r="D28" i="17"/>
  <c r="L28" i="17" s="1" a="1"/>
  <c r="L28" i="17" s="1"/>
  <c r="B27" i="17"/>
  <c r="J28" i="17" l="1"/>
  <c r="K28" i="17" s="1"/>
  <c r="D29" i="17"/>
  <c r="L29" i="17" s="1" a="1"/>
  <c r="L29" i="17" s="1"/>
  <c r="B28" i="17"/>
  <c r="J29" i="17" l="1"/>
  <c r="K29" i="17" s="1"/>
  <c r="D30" i="17"/>
  <c r="B29" i="17"/>
  <c r="L30" i="17" l="1" a="1"/>
  <c r="L30" i="17" s="1"/>
  <c r="J30" i="17" s="1"/>
  <c r="D31" i="17"/>
  <c r="B30" i="17"/>
  <c r="L31" i="17" l="1" a="1"/>
  <c r="L31" i="17" s="1"/>
  <c r="J31" i="17" s="1"/>
  <c r="D32" i="17"/>
  <c r="L32" i="17" s="1" a="1"/>
  <c r="L32" i="17" s="1"/>
  <c r="B31" i="17"/>
  <c r="J32" i="17" l="1"/>
  <c r="K32" i="17" s="1"/>
  <c r="B32" i="17"/>
  <c r="D33" i="17"/>
  <c r="L33" i="17" s="1" a="1"/>
  <c r="L33" i="17" s="1"/>
  <c r="J33" i="17" l="1"/>
  <c r="K33" i="17" s="1"/>
  <c r="D34" i="17"/>
  <c r="L34" i="17" s="1" a="1"/>
  <c r="L34" i="17" s="1"/>
  <c r="B33" i="17"/>
  <c r="J34" i="17" l="1"/>
  <c r="K34" i="17" s="1"/>
  <c r="B34" i="17"/>
  <c r="D35" i="17"/>
  <c r="L35" i="17" s="1" a="1"/>
  <c r="L35" i="17" s="1"/>
  <c r="J35" i="17" l="1"/>
  <c r="K35" i="17" s="1"/>
  <c r="B35" i="17"/>
  <c r="D36" i="17"/>
  <c r="L36" i="17" s="1" a="1"/>
  <c r="L36" i="17" s="1"/>
  <c r="J36" i="17" l="1"/>
  <c r="K36" i="17" s="1"/>
  <c r="B36" i="17"/>
  <c r="D37" i="17"/>
  <c r="L37" i="17" l="1" a="1"/>
  <c r="L37" i="17" s="1"/>
  <c r="J37" i="17" s="1"/>
  <c r="D38" i="17"/>
  <c r="B37" i="17"/>
  <c r="L38" i="17" l="1" a="1"/>
  <c r="L38" i="17" s="1"/>
  <c r="J38" i="17" s="1"/>
  <c r="J7" i="18"/>
  <c r="D39" i="17"/>
  <c r="L39" i="17" s="1" a="1"/>
  <c r="L39" i="17" s="1"/>
  <c r="B38" i="17"/>
  <c r="J39" i="17" l="1"/>
  <c r="K39" i="17" s="1"/>
  <c r="I8" i="18"/>
  <c r="J8" i="18"/>
  <c r="B39" i="17"/>
  <c r="D40" i="17"/>
  <c r="L40" i="17" s="1" a="1"/>
  <c r="L40" i="17" s="1"/>
  <c r="J40" i="17" l="1"/>
  <c r="K40" i="17" s="1"/>
  <c r="D41" i="17"/>
  <c r="B40" i="17"/>
  <c r="L41" i="17" l="1" a="1"/>
  <c r="L41" i="17" s="1"/>
  <c r="J41" i="17" s="1"/>
  <c r="D42" i="17"/>
  <c r="B41" i="17"/>
  <c r="L42" i="17" l="1" a="1"/>
  <c r="L42" i="17" s="1"/>
  <c r="J42" i="17" s="1"/>
  <c r="B42" i="17"/>
  <c r="D43" i="17"/>
  <c r="L43" i="17" l="1" a="1"/>
  <c r="L43" i="17" s="1"/>
  <c r="J43" i="17" s="1"/>
  <c r="B43" i="17"/>
  <c r="D44" i="17"/>
  <c r="L44" i="17" l="1" a="1"/>
  <c r="L44" i="17" s="1"/>
  <c r="J44" i="17" s="1"/>
  <c r="B44" i="17"/>
  <c r="D45" i="17"/>
  <c r="L45" i="17" l="1" a="1"/>
  <c r="L45" i="17" s="1"/>
  <c r="J45" i="17" s="1"/>
  <c r="D46" i="17"/>
  <c r="B45" i="17"/>
  <c r="L46" i="17" l="1" a="1"/>
  <c r="L46" i="17" s="1"/>
  <c r="J46" i="17" s="1"/>
  <c r="D47" i="17"/>
  <c r="B46" i="17"/>
  <c r="L47" i="17" l="1" a="1"/>
  <c r="L47" i="17" s="1"/>
  <c r="J47" i="17" s="1"/>
  <c r="D48" i="17"/>
  <c r="B47" i="17"/>
  <c r="L48" i="17" l="1" a="1"/>
  <c r="L48" i="17" s="1"/>
  <c r="J48" i="17" s="1"/>
  <c r="B48" i="17"/>
  <c r="D49" i="17"/>
  <c r="L49" i="17" l="1" a="1"/>
  <c r="L49" i="17" s="1"/>
  <c r="J49" i="17" s="1"/>
  <c r="D50" i="17"/>
  <c r="B49" i="17"/>
  <c r="L50" i="17" l="1" a="1"/>
  <c r="L50" i="17" s="1"/>
  <c r="J50" i="17" s="1"/>
  <c r="D51" i="17"/>
  <c r="B50" i="17"/>
  <c r="L51" i="17" l="1" a="1"/>
  <c r="L51" i="17" s="1"/>
  <c r="J51" i="17" s="1"/>
  <c r="D52" i="17"/>
  <c r="B51" i="17"/>
  <c r="L52" i="17" l="1" a="1"/>
  <c r="L52" i="17" s="1"/>
  <c r="J52" i="17" s="1"/>
  <c r="B52" i="17"/>
  <c r="D53" i="17"/>
  <c r="L53" i="17" l="1" a="1"/>
  <c r="L53" i="17" s="1"/>
  <c r="J53" i="17" s="1"/>
  <c r="B53" i="17"/>
  <c r="D54" i="17"/>
  <c r="L54" i="17" l="1" a="1"/>
  <c r="L54" i="17" s="1"/>
  <c r="J54" i="17" s="1"/>
  <c r="B54" i="17"/>
  <c r="D55" i="17"/>
  <c r="L55" i="17" l="1" a="1"/>
  <c r="L55" i="17" s="1"/>
  <c r="J55" i="17" s="1"/>
  <c r="D56" i="17"/>
  <c r="B55" i="17"/>
  <c r="L56" i="17" l="1" a="1"/>
  <c r="L56" i="17" s="1"/>
  <c r="J56" i="17" s="1"/>
  <c r="D57" i="17"/>
  <c r="B56" i="17"/>
  <c r="L57" i="17" l="1" a="1"/>
  <c r="L57" i="17" s="1"/>
  <c r="J57" i="17" s="1"/>
  <c r="D58" i="17"/>
  <c r="B57" i="17"/>
  <c r="L58" i="17" l="1" a="1"/>
  <c r="L58" i="17" s="1"/>
  <c r="J58" i="17" s="1"/>
  <c r="D59" i="17"/>
  <c r="B58" i="17"/>
  <c r="L59" i="17" l="1" a="1"/>
  <c r="L59" i="17" s="1"/>
  <c r="J59" i="17" s="1"/>
  <c r="B59" i="17"/>
  <c r="D60" i="17"/>
  <c r="L60" i="17" l="1" a="1"/>
  <c r="L60" i="17" s="1"/>
  <c r="J60" i="17" s="1"/>
  <c r="D61" i="17"/>
  <c r="B60" i="17"/>
  <c r="L61" i="17" l="1" a="1"/>
  <c r="L61" i="17" s="1"/>
  <c r="J61" i="17" s="1"/>
  <c r="B61" i="17"/>
  <c r="D62" i="17"/>
  <c r="L62" i="17" l="1" a="1"/>
  <c r="L62" i="17" s="1"/>
  <c r="J62" i="17" s="1"/>
  <c r="D63" i="17"/>
  <c r="B62" i="17"/>
  <c r="L63" i="17" l="1" a="1"/>
  <c r="L63" i="17" s="1"/>
  <c r="J63" i="17" s="1"/>
  <c r="B63" i="17"/>
  <c r="D64" i="17"/>
  <c r="L64" i="17" l="1" a="1"/>
  <c r="L64" i="17" s="1"/>
  <c r="J64" i="17" s="1"/>
  <c r="D65" i="17"/>
  <c r="B64" i="17"/>
  <c r="L65" i="17" l="1" a="1"/>
  <c r="L65" i="17" s="1"/>
  <c r="J65" i="17" s="1"/>
  <c r="B65" i="17"/>
  <c r="D66" i="17"/>
  <c r="L66" i="17" l="1" a="1"/>
  <c r="L66" i="17" s="1"/>
  <c r="J66" i="17" s="1"/>
  <c r="B66" i="17"/>
  <c r="D67" i="17"/>
  <c r="L67" i="17" l="1" a="1"/>
  <c r="L67" i="17" s="1"/>
  <c r="J67" i="17" s="1"/>
  <c r="D68" i="17"/>
  <c r="B67" i="17"/>
  <c r="L68" i="17" l="1" a="1"/>
  <c r="L68" i="17" s="1"/>
  <c r="J68" i="17" s="1"/>
  <c r="D69" i="17"/>
  <c r="B68" i="17"/>
  <c r="L69" i="17" l="1" a="1"/>
  <c r="L69" i="17" s="1"/>
  <c r="J69" i="17" s="1"/>
  <c r="B69" i="17"/>
  <c r="D70" i="17"/>
  <c r="L70" i="17" l="1" a="1"/>
  <c r="L70" i="17" s="1"/>
  <c r="J70" i="17" s="1"/>
  <c r="B70" i="17"/>
  <c r="D71" i="17"/>
  <c r="L71" i="17" l="1" a="1"/>
  <c r="L71" i="17" s="1"/>
  <c r="J71" i="17" s="1"/>
  <c r="B71" i="17"/>
  <c r="D72" i="17"/>
  <c r="L72" i="17" l="1" a="1"/>
  <c r="L72" i="17" s="1"/>
  <c r="J72" i="17" s="1"/>
  <c r="B72" i="17"/>
  <c r="D73" i="17"/>
  <c r="L73" i="17" l="1" a="1"/>
  <c r="L73" i="17" s="1"/>
  <c r="J73" i="17" s="1"/>
  <c r="D74" i="17"/>
  <c r="B73" i="17"/>
  <c r="L74" i="17" l="1" a="1"/>
  <c r="L74" i="17" s="1"/>
  <c r="J74" i="17" s="1"/>
  <c r="B74" i="17"/>
  <c r="D75" i="17"/>
  <c r="L75" i="17" l="1" a="1"/>
  <c r="L75" i="17" s="1"/>
  <c r="J75" i="17" s="1"/>
  <c r="B75" i="17"/>
  <c r="D76" i="17"/>
  <c r="L76" i="17" l="1" a="1"/>
  <c r="L76" i="17" s="1"/>
  <c r="J76" i="17" s="1"/>
  <c r="B76" i="17"/>
  <c r="D77" i="17"/>
  <c r="L77" i="17" l="1" a="1"/>
  <c r="L77" i="17" s="1"/>
  <c r="J77" i="17" s="1"/>
  <c r="B77" i="17"/>
  <c r="D78" i="17"/>
  <c r="L78" i="17" l="1" a="1"/>
  <c r="L78" i="17" s="1"/>
  <c r="J78" i="17" s="1"/>
  <c r="D79" i="17"/>
  <c r="B78" i="17"/>
  <c r="L79" i="17" l="1" a="1"/>
  <c r="L79" i="17" s="1"/>
  <c r="J79" i="17" s="1"/>
  <c r="D80" i="17"/>
  <c r="B79" i="17"/>
  <c r="L80" i="17" l="1" a="1"/>
  <c r="L80" i="17" s="1"/>
  <c r="J80" i="17" s="1"/>
  <c r="D81" i="17"/>
  <c r="B80" i="17"/>
  <c r="L81" i="17" l="1" a="1"/>
  <c r="L81" i="17" s="1"/>
  <c r="J81" i="17" s="1"/>
  <c r="B81" i="17"/>
  <c r="D82" i="17"/>
  <c r="L82" i="17" l="1" a="1"/>
  <c r="L82" i="17" s="1"/>
  <c r="J82" i="17" s="1"/>
  <c r="B82" i="17"/>
  <c r="D83" i="17"/>
  <c r="L83" i="17" l="1" a="1"/>
  <c r="L83" i="17" s="1"/>
  <c r="J83" i="17" s="1"/>
  <c r="B83" i="17"/>
  <c r="D84" i="17"/>
  <c r="L84" i="17" l="1" a="1"/>
  <c r="L84" i="17" s="1"/>
  <c r="J84" i="17" s="1"/>
  <c r="D85" i="17"/>
  <c r="B84" i="17"/>
  <c r="L85" i="17" l="1" a="1"/>
  <c r="L85" i="17" s="1"/>
  <c r="J85" i="17" s="1"/>
  <c r="D86" i="17"/>
  <c r="B85" i="17"/>
  <c r="L86" i="17" l="1" a="1"/>
  <c r="L86" i="17" s="1"/>
  <c r="J86" i="17" s="1"/>
  <c r="B86" i="17"/>
  <c r="D87" i="17"/>
  <c r="L87" i="17" l="1" a="1"/>
  <c r="L87" i="17" s="1"/>
  <c r="J87" i="17" s="1"/>
  <c r="D88" i="17"/>
  <c r="B87" i="17"/>
  <c r="L88" i="17" l="1" a="1"/>
  <c r="L88" i="17" s="1"/>
  <c r="J88" i="17" s="1"/>
  <c r="B88" i="17"/>
  <c r="D89" i="17"/>
  <c r="L89" i="17" l="1" a="1"/>
  <c r="L89" i="17" s="1"/>
  <c r="J89" i="17" s="1"/>
  <c r="B89" i="17"/>
  <c r="D90" i="17"/>
  <c r="L90" i="17" l="1" a="1"/>
  <c r="L90" i="17" s="1"/>
  <c r="J90" i="17" s="1"/>
  <c r="B90" i="17"/>
  <c r="D91" i="17"/>
  <c r="L91" i="17" l="1" a="1"/>
  <c r="L91" i="17" s="1"/>
  <c r="J91" i="17" s="1"/>
  <c r="B91" i="17"/>
  <c r="D92" i="17"/>
  <c r="L92" i="17" l="1" a="1"/>
  <c r="L92" i="17" s="1"/>
  <c r="J92" i="17" s="1"/>
  <c r="B92" i="17"/>
  <c r="D93" i="17"/>
  <c r="L93" i="17" l="1" a="1"/>
  <c r="L93" i="17" s="1"/>
  <c r="J93" i="17" s="1"/>
  <c r="D94" i="17"/>
  <c r="B93" i="17"/>
  <c r="L94" i="17" l="1" a="1"/>
  <c r="L94" i="17" s="1"/>
  <c r="J94" i="17" s="1"/>
  <c r="B94" i="17"/>
  <c r="D95" i="17"/>
  <c r="L95" i="17" l="1" a="1"/>
  <c r="L95" i="17" s="1"/>
  <c r="J95" i="17" s="1"/>
  <c r="D96" i="17"/>
  <c r="B95" i="17"/>
  <c r="L96" i="17" l="1" a="1"/>
  <c r="L96" i="17" s="1"/>
  <c r="J96" i="17" s="1"/>
  <c r="D97" i="17"/>
  <c r="B96" i="17"/>
  <c r="L97" i="17" l="1" a="1"/>
  <c r="L97" i="17" s="1"/>
  <c r="J97" i="17" s="1"/>
  <c r="B97" i="17"/>
  <c r="D98" i="17"/>
  <c r="L98" i="17" l="1" a="1"/>
  <c r="L98" i="17" s="1"/>
  <c r="J98" i="17" s="1"/>
  <c r="B98" i="17"/>
  <c r="D99" i="17"/>
  <c r="L99" i="17" l="1" a="1"/>
  <c r="L99" i="17" s="1"/>
  <c r="J99" i="17" s="1"/>
  <c r="D100" i="17"/>
  <c r="B99" i="17"/>
  <c r="L100" i="17" l="1" a="1"/>
  <c r="L100" i="17" s="1"/>
  <c r="J100" i="17" s="1"/>
  <c r="B100" i="17"/>
  <c r="D101" i="17"/>
  <c r="L101" i="17" l="1" a="1"/>
  <c r="L101" i="17" s="1"/>
  <c r="J101" i="17" s="1"/>
  <c r="B101" i="17"/>
  <c r="D102" i="17"/>
  <c r="L102" i="17" l="1" a="1"/>
  <c r="L102" i="17" s="1"/>
  <c r="J102" i="17" s="1"/>
  <c r="B102" i="17"/>
  <c r="D103" i="17"/>
  <c r="L103" i="17" l="1" a="1"/>
  <c r="L103" i="17" s="1"/>
  <c r="J103" i="17" s="1"/>
  <c r="B103" i="17"/>
  <c r="D104" i="17"/>
  <c r="L104" i="17" l="1" a="1"/>
  <c r="L104" i="17" s="1"/>
  <c r="J104" i="17" s="1"/>
  <c r="D105" i="17"/>
  <c r="B104" i="17"/>
  <c r="L105" i="17" l="1" a="1"/>
  <c r="L105" i="17" s="1"/>
  <c r="J105" i="17" s="1"/>
  <c r="D106" i="17"/>
  <c r="B105" i="17"/>
  <c r="L106" i="17" l="1" a="1"/>
  <c r="L106" i="17" s="1"/>
  <c r="J106" i="17" s="1"/>
  <c r="D107" i="17"/>
  <c r="B106" i="17"/>
  <c r="L107" i="17" l="1" a="1"/>
  <c r="L107" i="17" s="1"/>
  <c r="J107" i="17" s="1"/>
  <c r="B107" i="17"/>
  <c r="D108" i="17"/>
  <c r="L108" i="17" l="1" a="1"/>
  <c r="L108" i="17" s="1"/>
  <c r="J108" i="17" s="1"/>
  <c r="D109" i="17"/>
  <c r="B108" i="17"/>
  <c r="L109" i="17" l="1" a="1"/>
  <c r="L109" i="17" s="1"/>
  <c r="J109" i="17" s="1"/>
  <c r="B109" i="17"/>
  <c r="D110" i="17"/>
  <c r="L110" i="17" l="1" a="1"/>
  <c r="L110" i="17" s="1"/>
  <c r="J110" i="17" s="1"/>
  <c r="D111" i="17"/>
  <c r="B110" i="17"/>
  <c r="L111" i="17" l="1" a="1"/>
  <c r="L111" i="17" s="1"/>
  <c r="J111" i="17" s="1"/>
  <c r="D112" i="17"/>
  <c r="B111" i="17"/>
  <c r="L112" i="17" l="1" a="1"/>
  <c r="L112" i="17" s="1"/>
  <c r="J112" i="17" s="1"/>
  <c r="D113" i="17"/>
  <c r="B112" i="17"/>
  <c r="L113" i="17" l="1" a="1"/>
  <c r="L113" i="17" s="1"/>
  <c r="J113" i="17" s="1"/>
  <c r="B113" i="17"/>
  <c r="D114" i="17"/>
  <c r="L114" i="17" l="1" a="1"/>
  <c r="L114" i="17" s="1"/>
  <c r="J114" i="17" s="1"/>
  <c r="B114" i="17"/>
  <c r="D115" i="17"/>
  <c r="L115" i="17" l="1" a="1"/>
  <c r="L115" i="17" s="1"/>
  <c r="J115" i="17" s="1"/>
  <c r="B115" i="17"/>
  <c r="D116" i="17"/>
  <c r="L116" i="17" l="1" a="1"/>
  <c r="L116" i="17" s="1"/>
  <c r="J116" i="17" s="1"/>
  <c r="D117" i="17"/>
  <c r="B116" i="17"/>
  <c r="L117" i="17" l="1" a="1"/>
  <c r="L117" i="17" s="1"/>
  <c r="J117" i="17" s="1"/>
  <c r="D118" i="17"/>
  <c r="B117" i="17"/>
  <c r="L118" i="17" l="1" a="1"/>
  <c r="L118" i="17" s="1"/>
  <c r="J118" i="17" s="1"/>
  <c r="B118" i="17"/>
  <c r="D119" i="17"/>
  <c r="L119" i="17" l="1" a="1"/>
  <c r="L119" i="17" s="1"/>
  <c r="J119" i="17" s="1"/>
  <c r="B119" i="17"/>
  <c r="D120" i="17"/>
  <c r="L120" i="17" l="1" a="1"/>
  <c r="L120" i="17" s="1"/>
  <c r="J120" i="17" s="1"/>
  <c r="B120" i="17"/>
  <c r="D121" i="17"/>
  <c r="L121" i="17" l="1" a="1"/>
  <c r="L121" i="17" s="1"/>
  <c r="J121" i="17" s="1"/>
  <c r="D122" i="17"/>
  <c r="B121" i="17"/>
  <c r="L122" i="17" l="1" a="1"/>
  <c r="L122" i="17" s="1"/>
  <c r="J122" i="17" s="1"/>
  <c r="D123" i="17"/>
  <c r="B122" i="17"/>
  <c r="L123" i="17" l="1" a="1"/>
  <c r="L123" i="17" s="1"/>
  <c r="J123" i="17" s="1"/>
  <c r="B123" i="17"/>
  <c r="D124" i="17"/>
  <c r="L124" i="17" l="1" a="1"/>
  <c r="L124" i="17" s="1"/>
  <c r="J124" i="17" s="1"/>
  <c r="D125" i="17"/>
  <c r="B124" i="17"/>
  <c r="L125" i="17" l="1" a="1"/>
  <c r="L125" i="17" s="1"/>
  <c r="J125" i="17" s="1"/>
  <c r="B125" i="17"/>
  <c r="D126" i="17"/>
  <c r="L126" i="17" l="1" a="1"/>
  <c r="L126" i="17" s="1"/>
  <c r="J126" i="17" s="1"/>
  <c r="D127" i="17"/>
  <c r="B126" i="17"/>
  <c r="L127" i="17" l="1" a="1"/>
  <c r="L127" i="17" s="1"/>
  <c r="J127" i="17" s="1"/>
  <c r="B127" i="17"/>
  <c r="D128" i="17"/>
  <c r="L128" i="17" l="1" a="1"/>
  <c r="L128" i="17" s="1"/>
  <c r="J128" i="17" s="1"/>
  <c r="B128" i="17"/>
  <c r="D129" i="17"/>
  <c r="L129" i="17" l="1" a="1"/>
  <c r="L129" i="17" s="1"/>
  <c r="J129" i="17" s="1"/>
  <c r="B129" i="17"/>
  <c r="D130" i="17"/>
  <c r="L130" i="17" l="1" a="1"/>
  <c r="L130" i="17" s="1"/>
  <c r="J130" i="17" s="1"/>
  <c r="B130" i="17"/>
  <c r="D131" i="17"/>
  <c r="L131" i="17" l="1" a="1"/>
  <c r="L131" i="17" s="1"/>
  <c r="J131" i="17" s="1"/>
  <c r="D132" i="17"/>
  <c r="B131" i="17"/>
  <c r="L132" i="17" l="1" a="1"/>
  <c r="L132" i="17" s="1"/>
  <c r="J132" i="17" s="1"/>
  <c r="D133" i="17"/>
  <c r="B132" i="17"/>
  <c r="L133" i="17" l="1" a="1"/>
  <c r="L133" i="17" s="1"/>
  <c r="J133" i="17" s="1"/>
  <c r="B133" i="17"/>
  <c r="D134" i="17"/>
  <c r="L134" i="17" l="1" a="1"/>
  <c r="L134" i="17" s="1"/>
  <c r="J134" i="17" s="1"/>
  <c r="D135" i="17"/>
  <c r="B134" i="17"/>
  <c r="L135" i="17" l="1" a="1"/>
  <c r="L135" i="17" s="1"/>
  <c r="J135" i="17" s="1"/>
  <c r="D136" i="17"/>
  <c r="B135" i="17"/>
  <c r="L136" i="17" l="1" a="1"/>
  <c r="L136" i="17" s="1"/>
  <c r="J136" i="17" s="1"/>
  <c r="D137" i="17"/>
  <c r="B136" i="17"/>
  <c r="L137" i="17" l="1" a="1"/>
  <c r="L137" i="17" s="1"/>
  <c r="J137" i="17" s="1"/>
  <c r="D138" i="17"/>
  <c r="B137" i="17"/>
  <c r="L138" i="17" l="1" a="1"/>
  <c r="L138" i="17" s="1"/>
  <c r="J138" i="17" s="1"/>
  <c r="B138" i="17"/>
  <c r="D139" i="17"/>
  <c r="L139" i="17" l="1" a="1"/>
  <c r="L139" i="17" s="1"/>
  <c r="J139" i="17" s="1"/>
  <c r="B139" i="17"/>
  <c r="D140" i="17"/>
  <c r="L140" i="17" l="1" a="1"/>
  <c r="L140" i="17" s="1"/>
  <c r="J140" i="17" s="1"/>
  <c r="B140" i="17"/>
  <c r="D141" i="17"/>
  <c r="L141" i="17" l="1" a="1"/>
  <c r="L141" i="17" s="1"/>
  <c r="J141" i="17" s="1"/>
  <c r="D142" i="17"/>
  <c r="B141" i="17"/>
  <c r="L142" i="17" l="1" a="1"/>
  <c r="L142" i="17" s="1"/>
  <c r="J142" i="17" s="1"/>
  <c r="B142" i="17"/>
  <c r="D143" i="17"/>
  <c r="L143" i="17" l="1" a="1"/>
  <c r="L143" i="17" s="1"/>
  <c r="J143" i="17" s="1"/>
  <c r="D144" i="17"/>
  <c r="B143" i="17"/>
  <c r="L144" i="17" l="1" a="1"/>
  <c r="L144" i="17" s="1"/>
  <c r="J144" i="17" s="1"/>
  <c r="D145" i="17"/>
  <c r="B144" i="17"/>
  <c r="L145" i="17" l="1" a="1"/>
  <c r="L145" i="17" s="1"/>
  <c r="J145" i="17" s="1"/>
  <c r="D146" i="17"/>
  <c r="B145" i="17"/>
  <c r="L146" i="17" l="1" a="1"/>
  <c r="L146" i="17" s="1"/>
  <c r="J146" i="17" s="1"/>
  <c r="B146" i="17"/>
  <c r="D147" i="17"/>
  <c r="L147" i="17" l="1" a="1"/>
  <c r="L147" i="17" s="1"/>
  <c r="J147" i="17" s="1"/>
  <c r="D148" i="17"/>
  <c r="B147" i="17"/>
  <c r="L148" i="17" l="1" a="1"/>
  <c r="L148" i="17" s="1"/>
  <c r="J148" i="17" s="1"/>
  <c r="D149" i="17"/>
  <c r="B148" i="17"/>
  <c r="L149" i="17" l="1" a="1"/>
  <c r="L149" i="17" s="1"/>
  <c r="J149" i="17" s="1"/>
  <c r="D150" i="17"/>
  <c r="B149" i="17"/>
  <c r="L150" i="17" l="1" a="1"/>
  <c r="L150" i="17" s="1"/>
  <c r="J150" i="17" s="1"/>
  <c r="D151" i="17"/>
  <c r="B150" i="17"/>
  <c r="L151" i="17" l="1" a="1"/>
  <c r="L151" i="17" s="1"/>
  <c r="J151" i="17" s="1"/>
  <c r="D152" i="17"/>
  <c r="B151" i="17"/>
  <c r="L152" i="17" l="1" a="1"/>
  <c r="L152" i="17" s="1"/>
  <c r="J152" i="17" s="1"/>
  <c r="D153" i="17"/>
  <c r="B152" i="17"/>
  <c r="L153" i="17" l="1" a="1"/>
  <c r="L153" i="17" s="1"/>
  <c r="J153" i="17" s="1"/>
  <c r="D154" i="17"/>
  <c r="B153" i="17"/>
  <c r="L154" i="17" l="1" a="1"/>
  <c r="L154" i="17" s="1"/>
  <c r="J154" i="17" s="1"/>
  <c r="D155" i="17"/>
  <c r="B154" i="17"/>
  <c r="L155" i="17" l="1" a="1"/>
  <c r="L155" i="17" s="1"/>
  <c r="J155" i="17" s="1"/>
  <c r="D156" i="17"/>
  <c r="B155" i="17"/>
  <c r="L156" i="17" l="1" a="1"/>
  <c r="L156" i="17" s="1"/>
  <c r="J156" i="17" s="1"/>
  <c r="B156" i="17"/>
  <c r="D157" i="17"/>
  <c r="L157" i="17" l="1" a="1"/>
  <c r="L157" i="17" s="1"/>
  <c r="J157" i="17" s="1"/>
  <c r="B157" i="17"/>
  <c r="D158" i="17"/>
  <c r="L158" i="17" l="1" a="1"/>
  <c r="L158" i="17" s="1"/>
  <c r="J158" i="17" s="1"/>
  <c r="D159" i="17"/>
  <c r="B158" i="17"/>
  <c r="L159" i="17" l="1" a="1"/>
  <c r="L159" i="17" s="1"/>
  <c r="J159" i="17" s="1"/>
  <c r="B159" i="17"/>
  <c r="D160" i="17"/>
  <c r="L160" i="17" l="1" a="1"/>
  <c r="L160" i="17" s="1"/>
  <c r="J160" i="17" s="1"/>
  <c r="B160" i="17"/>
  <c r="D161" i="17"/>
  <c r="L161" i="17" l="1" a="1"/>
  <c r="L161" i="17" s="1"/>
  <c r="J161" i="17" s="1"/>
  <c r="B161" i="17"/>
  <c r="D162" i="17"/>
  <c r="L162" i="17" l="1" a="1"/>
  <c r="L162" i="17" s="1"/>
  <c r="J162" i="17" s="1"/>
  <c r="B162" i="17"/>
  <c r="D163" i="17"/>
  <c r="L163" i="17" l="1" a="1"/>
  <c r="L163" i="17" s="1"/>
  <c r="J163" i="17" s="1"/>
  <c r="D164" i="17"/>
  <c r="B163" i="17"/>
  <c r="L164" i="17" l="1" a="1"/>
  <c r="L164" i="17" s="1"/>
  <c r="J164" i="17" s="1"/>
  <c r="B164" i="17"/>
  <c r="D165" i="17"/>
  <c r="L165" i="17" l="1" a="1"/>
  <c r="L165" i="17" s="1"/>
  <c r="J165" i="17" s="1"/>
  <c r="D166" i="17"/>
  <c r="B165" i="17"/>
  <c r="L166" i="17" l="1" a="1"/>
  <c r="L166" i="17" s="1"/>
  <c r="J166" i="17" s="1"/>
  <c r="B166" i="17"/>
  <c r="D167" i="17"/>
  <c r="L167" i="17" l="1" a="1"/>
  <c r="L167" i="17" s="1"/>
  <c r="J167" i="17" s="1"/>
  <c r="B167" i="17"/>
  <c r="D168" i="17"/>
  <c r="L168" i="17" l="1" a="1"/>
  <c r="L168" i="17" s="1"/>
  <c r="J168" i="17" s="1"/>
  <c r="B168" i="17"/>
  <c r="D169" i="17"/>
  <c r="L169" i="17" l="1" a="1"/>
  <c r="L169" i="17" s="1"/>
  <c r="J169" i="17" s="1"/>
  <c r="D170" i="17"/>
  <c r="B169" i="17"/>
  <c r="L170" i="17" l="1" a="1"/>
  <c r="L170" i="17" s="1"/>
  <c r="J170" i="17" s="1"/>
  <c r="D171" i="17"/>
  <c r="B170" i="17"/>
  <c r="L171" i="17" l="1" a="1"/>
  <c r="L171" i="17" s="1"/>
  <c r="J171" i="17" s="1"/>
  <c r="B171" i="17"/>
  <c r="D172" i="17"/>
  <c r="L172" i="17" l="1" a="1"/>
  <c r="L172" i="17" s="1"/>
  <c r="J172" i="17" s="1"/>
  <c r="B172" i="17"/>
  <c r="D173" i="17"/>
  <c r="L173" i="17" l="1" a="1"/>
  <c r="L173" i="17" s="1"/>
  <c r="J173" i="17" s="1"/>
  <c r="B173" i="17"/>
  <c r="D174" i="17"/>
  <c r="L174" i="17" l="1" a="1"/>
  <c r="L174" i="17" s="1"/>
  <c r="J174" i="17" s="1"/>
  <c r="D175" i="17"/>
  <c r="B174" i="17"/>
  <c r="L175" i="17" l="1" a="1"/>
  <c r="L175" i="17" s="1"/>
  <c r="J175" i="17" s="1"/>
  <c r="B175" i="17"/>
  <c r="D176" i="17"/>
  <c r="L176" i="17" l="1" a="1"/>
  <c r="L176" i="17" s="1"/>
  <c r="J176" i="17" s="1"/>
  <c r="D177" i="17"/>
  <c r="B176" i="17"/>
  <c r="L177" i="17" l="1" a="1"/>
  <c r="L177" i="17" s="1"/>
  <c r="J177" i="17" s="1"/>
  <c r="B177" i="17"/>
  <c r="D178" i="17"/>
  <c r="L178" i="17" l="1" a="1"/>
  <c r="L178" i="17" s="1"/>
  <c r="J178" i="17" s="1"/>
  <c r="D179" i="17"/>
  <c r="B178" i="17"/>
  <c r="L179" i="17" l="1" a="1"/>
  <c r="L179" i="17" s="1"/>
  <c r="J179" i="17" s="1"/>
  <c r="B179" i="17"/>
  <c r="D180" i="17"/>
  <c r="L180" i="17" l="1" a="1"/>
  <c r="L180" i="17" s="1"/>
  <c r="J180" i="17" s="1"/>
  <c r="B180" i="17"/>
  <c r="D181" i="17"/>
  <c r="L181" i="17" l="1" a="1"/>
  <c r="L181" i="17" s="1"/>
  <c r="J181" i="17" s="1"/>
  <c r="B181" i="17"/>
  <c r="D182" i="17"/>
  <c r="L182" i="17" l="1" a="1"/>
  <c r="L182" i="17" s="1"/>
  <c r="J182" i="17" s="1"/>
  <c r="B182" i="17"/>
  <c r="D183" i="17"/>
  <c r="L183" i="17" l="1" a="1"/>
  <c r="L183" i="17" s="1"/>
  <c r="J183" i="17" s="1"/>
  <c r="B183" i="17"/>
  <c r="D184" i="17"/>
  <c r="L184" i="17" l="1" a="1"/>
  <c r="L184" i="17" s="1"/>
  <c r="J184" i="17" s="1"/>
  <c r="B184" i="17"/>
  <c r="D185" i="17"/>
  <c r="L185" i="17" l="1" a="1"/>
  <c r="L185" i="17" s="1"/>
  <c r="J185" i="17" s="1"/>
  <c r="D186" i="17"/>
  <c r="B185" i="17"/>
  <c r="L186" i="17" l="1" a="1"/>
  <c r="L186" i="17" s="1"/>
  <c r="J186" i="17" s="1"/>
  <c r="B186" i="17"/>
  <c r="D187" i="17"/>
  <c r="L187" i="17" l="1" a="1"/>
  <c r="L187" i="17" s="1"/>
  <c r="J187" i="17" s="1"/>
  <c r="B187" i="17"/>
  <c r="D188" i="17"/>
  <c r="L188" i="17" l="1" a="1"/>
  <c r="L188" i="17" s="1"/>
  <c r="J188" i="17" s="1"/>
  <c r="D189" i="17"/>
  <c r="B188" i="17"/>
  <c r="L189" i="17" l="1" a="1"/>
  <c r="L189" i="17" s="1"/>
  <c r="J189" i="17" s="1"/>
  <c r="D190" i="17"/>
  <c r="B189" i="17"/>
  <c r="L190" i="17" l="1" a="1"/>
  <c r="L190" i="17" s="1"/>
  <c r="J190" i="17" s="1"/>
  <c r="D191" i="17"/>
  <c r="B190" i="17"/>
  <c r="L191" i="17" l="1" a="1"/>
  <c r="L191" i="17" s="1"/>
  <c r="J191" i="17" s="1"/>
  <c r="B191" i="17"/>
  <c r="D192" i="17"/>
  <c r="L192" i="17" l="1" a="1"/>
  <c r="L192" i="17" s="1"/>
  <c r="J192" i="17" s="1"/>
  <c r="B192" i="17"/>
  <c r="D193" i="17"/>
  <c r="L193" i="17" l="1" a="1"/>
  <c r="L193" i="17" s="1"/>
  <c r="J193" i="17" s="1"/>
  <c r="B193" i="17"/>
  <c r="D194" i="17"/>
  <c r="L194" i="17" l="1" a="1"/>
  <c r="L194" i="17" s="1"/>
  <c r="J194" i="17" s="1"/>
  <c r="D195" i="17"/>
  <c r="B194" i="17"/>
  <c r="L195" i="17" l="1" a="1"/>
  <c r="L195" i="17" s="1"/>
  <c r="J195" i="17" s="1"/>
  <c r="D196" i="17"/>
  <c r="B195" i="17"/>
  <c r="L196" i="17" l="1" a="1"/>
  <c r="L196" i="17" s="1"/>
  <c r="J196" i="17" s="1"/>
  <c r="D197" i="17"/>
  <c r="B196" i="17"/>
  <c r="L197" i="17" l="1" a="1"/>
  <c r="L197" i="17" s="1"/>
  <c r="J197" i="17" s="1"/>
  <c r="B197" i="17"/>
  <c r="D198" i="17"/>
  <c r="L198" i="17" l="1" a="1"/>
  <c r="L198" i="17" s="1"/>
  <c r="J198" i="17" s="1"/>
  <c r="B198" i="17"/>
  <c r="D199" i="17"/>
  <c r="L199" i="17" l="1" a="1"/>
  <c r="L199" i="17" s="1"/>
  <c r="J199" i="17" s="1"/>
  <c r="D200" i="17"/>
  <c r="B199" i="17"/>
  <c r="L200" i="17" l="1" a="1"/>
  <c r="L200" i="17" s="1"/>
  <c r="J200" i="17" s="1"/>
  <c r="D201" i="17"/>
  <c r="B200" i="17"/>
  <c r="L201" i="17" l="1" a="1"/>
  <c r="L201" i="17" s="1"/>
  <c r="J201" i="17" s="1"/>
  <c r="D202" i="17"/>
  <c r="B201" i="17"/>
  <c r="L202" i="17" l="1" a="1"/>
  <c r="L202" i="17" s="1"/>
  <c r="J202" i="17" s="1"/>
  <c r="D203" i="17"/>
  <c r="B202" i="17"/>
  <c r="L203" i="17" l="1" a="1"/>
  <c r="L203" i="17" s="1"/>
  <c r="J203" i="17" s="1"/>
  <c r="B203" i="17"/>
  <c r="D204" i="17"/>
  <c r="L204" i="17" l="1" a="1"/>
  <c r="L204" i="17" s="1"/>
  <c r="J204" i="17" s="1"/>
  <c r="D205" i="17"/>
  <c r="B204" i="17"/>
  <c r="L205" i="17" l="1" a="1"/>
  <c r="L205" i="17" s="1"/>
  <c r="J205" i="17" s="1"/>
  <c r="D206" i="17"/>
  <c r="B205" i="17"/>
  <c r="L206" i="17" l="1" a="1"/>
  <c r="L206" i="17" s="1"/>
  <c r="J206" i="17" s="1"/>
  <c r="B206" i="17"/>
  <c r="D207" i="17"/>
  <c r="L207" i="17" l="1" a="1"/>
  <c r="L207" i="17" s="1"/>
  <c r="J207" i="17" s="1"/>
  <c r="D208" i="17"/>
  <c r="B207" i="17"/>
  <c r="L208" i="17" l="1" a="1"/>
  <c r="L208" i="17" s="1"/>
  <c r="J208" i="17" s="1"/>
  <c r="D209" i="17"/>
  <c r="B208" i="17"/>
  <c r="L209" i="17" l="1" a="1"/>
  <c r="L209" i="17" s="1"/>
  <c r="J209" i="17" s="1"/>
  <c r="B209" i="17"/>
  <c r="D210" i="17"/>
  <c r="L210" i="17" l="1" a="1"/>
  <c r="L210" i="17" s="1"/>
  <c r="J210" i="17" s="1"/>
  <c r="B210" i="17"/>
  <c r="D211" i="17"/>
  <c r="L211" i="17" l="1" a="1"/>
  <c r="L211" i="17" s="1"/>
  <c r="J211" i="17" s="1"/>
  <c r="D212" i="17"/>
  <c r="B211" i="17"/>
  <c r="L212" i="17" l="1" a="1"/>
  <c r="L212" i="17" s="1"/>
  <c r="J212" i="17" s="1"/>
  <c r="B212" i="17"/>
  <c r="D213" i="17"/>
  <c r="L213" i="17" l="1" a="1"/>
  <c r="L213" i="17" s="1"/>
  <c r="J213" i="17" s="1"/>
  <c r="B213" i="17"/>
  <c r="D214" i="17"/>
  <c r="L214" i="17" l="1" a="1"/>
  <c r="L214" i="17" s="1"/>
  <c r="J214" i="17" s="1"/>
  <c r="B214" i="17"/>
  <c r="D215" i="17"/>
  <c r="L215" i="17" l="1" a="1"/>
  <c r="L215" i="17" s="1"/>
  <c r="J215" i="17" s="1"/>
  <c r="B215" i="17"/>
  <c r="D216" i="17"/>
  <c r="L216" i="17" l="1" a="1"/>
  <c r="L216" i="17" s="1"/>
  <c r="J216" i="17" s="1"/>
  <c r="D217" i="17"/>
  <c r="B216" i="17"/>
  <c r="L217" i="17" l="1" a="1"/>
  <c r="L217" i="17" s="1"/>
  <c r="J217" i="17" s="1"/>
  <c r="B217" i="17"/>
  <c r="D218" i="17"/>
  <c r="L218" i="17" l="1" a="1"/>
  <c r="L218" i="17" s="1"/>
  <c r="J218" i="17" s="1"/>
  <c r="B218" i="17"/>
  <c r="D219" i="17"/>
  <c r="L219" i="17" l="1" a="1"/>
  <c r="L219" i="17" s="1"/>
  <c r="J219" i="17" s="1"/>
  <c r="D220" i="17"/>
  <c r="B219" i="17"/>
  <c r="L220" i="17" l="1" a="1"/>
  <c r="L220" i="17" s="1"/>
  <c r="J220" i="17" s="1"/>
  <c r="D221" i="17"/>
  <c r="B220" i="17"/>
  <c r="L221" i="17" l="1" a="1"/>
  <c r="L221" i="17" s="1"/>
  <c r="J221" i="17" s="1"/>
  <c r="B221" i="17"/>
  <c r="D222" i="17"/>
  <c r="L222" i="17" l="1" a="1"/>
  <c r="L222" i="17" s="1"/>
  <c r="J222" i="17" s="1"/>
  <c r="B222" i="17"/>
  <c r="D223" i="17"/>
  <c r="L223" i="17" l="1" a="1"/>
  <c r="L223" i="17" s="1"/>
  <c r="J223" i="17" s="1"/>
  <c r="D224" i="17"/>
  <c r="B223" i="17"/>
  <c r="L224" i="17" l="1" a="1"/>
  <c r="L224" i="17" s="1"/>
  <c r="J224" i="17" s="1"/>
  <c r="D225" i="17"/>
  <c r="B224" i="17"/>
  <c r="L225" i="17" l="1" a="1"/>
  <c r="L225" i="17" s="1"/>
  <c r="J225" i="17" s="1"/>
  <c r="D226" i="17"/>
  <c r="B225" i="17"/>
  <c r="L226" i="17" l="1" a="1"/>
  <c r="L226" i="17" s="1"/>
  <c r="J226" i="17" s="1"/>
  <c r="B226" i="17"/>
  <c r="D227" i="17"/>
  <c r="L227" i="17" l="1" a="1"/>
  <c r="L227" i="17" s="1"/>
  <c r="J227" i="17" s="1"/>
  <c r="D228" i="17"/>
  <c r="B227" i="17"/>
  <c r="L228" i="17" l="1" a="1"/>
  <c r="L228" i="17" s="1"/>
  <c r="J228" i="17" s="1"/>
  <c r="D229" i="17"/>
  <c r="B228" i="17"/>
  <c r="L229" i="17" l="1" a="1"/>
  <c r="L229" i="17" s="1"/>
  <c r="J229" i="17" s="1"/>
  <c r="D230" i="17"/>
  <c r="B229" i="17"/>
  <c r="L230" i="17" l="1" a="1"/>
  <c r="L230" i="17" s="1"/>
  <c r="J230" i="17" s="1"/>
  <c r="B230" i="17"/>
  <c r="D231" i="17"/>
  <c r="L231" i="17" l="1" a="1"/>
  <c r="L231" i="17" s="1"/>
  <c r="J231" i="17" s="1"/>
  <c r="D232" i="17"/>
  <c r="B231" i="17"/>
  <c r="L232" i="17" l="1" a="1"/>
  <c r="L232" i="17" s="1"/>
  <c r="J232" i="17" s="1"/>
  <c r="B232" i="17"/>
  <c r="D233" i="17"/>
  <c r="L233" i="17" l="1" a="1"/>
  <c r="L233" i="17" s="1"/>
  <c r="J233" i="17" s="1"/>
  <c r="B233" i="17"/>
  <c r="D234" i="17"/>
  <c r="L234" i="17" l="1" a="1"/>
  <c r="L234" i="17" s="1"/>
  <c r="J234" i="17" s="1"/>
  <c r="B234" i="17"/>
  <c r="D235" i="17"/>
  <c r="L235" i="17" l="1" a="1"/>
  <c r="L235" i="17" s="1"/>
  <c r="J235" i="17" s="1"/>
  <c r="B235" i="17"/>
  <c r="D236" i="17"/>
  <c r="L236" i="17" l="1" a="1"/>
  <c r="L236" i="17" s="1"/>
  <c r="J236" i="17" s="1"/>
  <c r="B236" i="17"/>
  <c r="D237" i="17"/>
  <c r="L237" i="17" l="1" a="1"/>
  <c r="L237" i="17" s="1"/>
  <c r="J237" i="17" s="1"/>
  <c r="D238" i="17"/>
  <c r="B237" i="17"/>
  <c r="L238" i="17" l="1" a="1"/>
  <c r="L238" i="17" s="1"/>
  <c r="J238" i="17" s="1"/>
  <c r="B238" i="17"/>
  <c r="D239" i="17"/>
  <c r="L239" i="17" l="1" a="1"/>
  <c r="L239" i="17" s="1"/>
  <c r="J239" i="17" s="1"/>
  <c r="B239" i="17"/>
  <c r="D240" i="17"/>
  <c r="L240" i="17" l="1" a="1"/>
  <c r="L240" i="17" s="1"/>
  <c r="J240" i="17" s="1"/>
  <c r="B240" i="17"/>
  <c r="D241" i="17"/>
  <c r="L241" i="17" l="1" a="1"/>
  <c r="L241" i="17" s="1"/>
  <c r="J241" i="17" s="1"/>
  <c r="D242" i="17"/>
  <c r="B241" i="17"/>
  <c r="L242" i="17" l="1" a="1"/>
  <c r="L242" i="17" s="1"/>
  <c r="J242" i="17" s="1"/>
  <c r="D243" i="17"/>
  <c r="B242" i="17"/>
  <c r="L243" i="17" l="1" a="1"/>
  <c r="L243" i="17" s="1"/>
  <c r="J243" i="17" s="1"/>
  <c r="D244" i="17"/>
  <c r="B243" i="17"/>
  <c r="L244" i="17" l="1" a="1"/>
  <c r="L244" i="17" s="1"/>
  <c r="J244" i="17" s="1"/>
  <c r="B244" i="17"/>
  <c r="D245" i="17"/>
  <c r="L245" i="17" l="1" a="1"/>
  <c r="L245" i="17" s="1"/>
  <c r="J245" i="17" s="1"/>
  <c r="B245" i="17"/>
  <c r="D246" i="17"/>
  <c r="L246" i="17" l="1" a="1"/>
  <c r="L246" i="17" s="1"/>
  <c r="J246" i="17" s="1"/>
  <c r="B246" i="17"/>
  <c r="D247" i="17"/>
  <c r="L247" i="17" l="1" a="1"/>
  <c r="L247" i="17" s="1"/>
  <c r="J247" i="17" s="1"/>
  <c r="D248" i="17"/>
  <c r="B247" i="17"/>
  <c r="L248" i="17" l="1" a="1"/>
  <c r="L248" i="17" s="1"/>
  <c r="J248" i="17" s="1"/>
  <c r="D249" i="17"/>
  <c r="B248" i="17"/>
  <c r="L249" i="17" l="1" a="1"/>
  <c r="L249" i="17" s="1"/>
  <c r="J249" i="17" s="1"/>
  <c r="B249" i="17"/>
  <c r="D250" i="17"/>
  <c r="L250" i="17" l="1" a="1"/>
  <c r="L250" i="17" s="1"/>
  <c r="J250" i="17" s="1"/>
  <c r="B250" i="17"/>
  <c r="D251" i="17"/>
  <c r="L251" i="17" l="1" a="1"/>
  <c r="L251" i="17" s="1"/>
  <c r="J251" i="17" s="1"/>
  <c r="D252" i="17"/>
  <c r="B251" i="17"/>
  <c r="L252" i="17" l="1" a="1"/>
  <c r="L252" i="17" s="1"/>
  <c r="J252" i="17" s="1"/>
  <c r="B252" i="17"/>
  <c r="D253" i="17"/>
  <c r="L253" i="17" l="1" a="1"/>
  <c r="L253" i="17" s="1"/>
  <c r="J253" i="17" s="1"/>
  <c r="B253" i="17"/>
  <c r="D254" i="17"/>
  <c r="L254" i="17" l="1" a="1"/>
  <c r="L254" i="17" s="1"/>
  <c r="J254" i="17" s="1"/>
  <c r="D255" i="17"/>
  <c r="B254" i="17"/>
  <c r="L255" i="17" l="1" a="1"/>
  <c r="L255" i="17" s="1"/>
  <c r="J255" i="17" s="1"/>
  <c r="D256" i="17"/>
  <c r="B255" i="17"/>
  <c r="L256" i="17" l="1" a="1"/>
  <c r="L256" i="17" s="1"/>
  <c r="J256" i="17" s="1"/>
  <c r="D257" i="17"/>
  <c r="B256" i="17"/>
  <c r="L257" i="17" l="1" a="1"/>
  <c r="L257" i="17" s="1"/>
  <c r="J257" i="17" s="1"/>
  <c r="B257" i="17"/>
  <c r="D258" i="17"/>
  <c r="L258" i="17" l="1" a="1"/>
  <c r="L258" i="17" s="1"/>
  <c r="J258" i="17" s="1"/>
  <c r="D259" i="17"/>
  <c r="B258" i="17"/>
  <c r="L259" i="17" l="1" a="1"/>
  <c r="L259" i="17" s="1"/>
  <c r="J259" i="17" s="1"/>
  <c r="D260" i="17"/>
  <c r="B259" i="17"/>
  <c r="L260" i="17" l="1" a="1"/>
  <c r="L260" i="17" s="1"/>
  <c r="J260" i="17" s="1"/>
  <c r="D261" i="17"/>
  <c r="B260" i="17"/>
  <c r="L261" i="17" l="1" a="1"/>
  <c r="L261" i="17" s="1"/>
  <c r="J261" i="17" s="1"/>
  <c r="D262" i="17"/>
  <c r="B261" i="17"/>
  <c r="L262" i="17" l="1" a="1"/>
  <c r="L262" i="17" s="1"/>
  <c r="J262" i="17" s="1"/>
  <c r="D263" i="17"/>
  <c r="B262" i="17"/>
  <c r="L263" i="17" l="1" a="1"/>
  <c r="L263" i="17" s="1"/>
  <c r="J263" i="17" s="1"/>
  <c r="B263" i="17"/>
  <c r="D264" i="17"/>
  <c r="L264" i="17" l="1" a="1"/>
  <c r="L264" i="17" s="1"/>
  <c r="J264" i="17" s="1"/>
  <c r="B264" i="17"/>
  <c r="D265" i="17"/>
  <c r="L265" i="17" l="1" a="1"/>
  <c r="L265" i="17" s="1"/>
  <c r="J265" i="17" s="1"/>
  <c r="D266" i="17"/>
  <c r="B265" i="17"/>
  <c r="L266" i="17" l="1" a="1"/>
  <c r="L266" i="17" s="1"/>
  <c r="J266" i="17" s="1"/>
  <c r="B266" i="17"/>
  <c r="D267" i="17"/>
  <c r="L267" i="17" l="1" a="1"/>
  <c r="L267" i="17" s="1"/>
  <c r="J267" i="17" s="1"/>
  <c r="D268" i="17"/>
  <c r="B267" i="17"/>
  <c r="L268" i="17" l="1" a="1"/>
  <c r="L268" i="17" s="1"/>
  <c r="J268" i="17" s="1"/>
  <c r="D269" i="17"/>
  <c r="B268" i="17"/>
  <c r="L269" i="17" l="1" a="1"/>
  <c r="L269" i="17" s="1"/>
  <c r="J269" i="17" s="1"/>
  <c r="B269" i="17"/>
  <c r="D270" i="17"/>
  <c r="L270" i="17" l="1" a="1"/>
  <c r="L270" i="17" s="1"/>
  <c r="J270" i="17" s="1"/>
  <c r="D271" i="17"/>
  <c r="B270" i="17"/>
  <c r="L271" i="17" l="1" a="1"/>
  <c r="L271" i="17" s="1"/>
  <c r="J271" i="17" s="1"/>
  <c r="D272" i="17"/>
  <c r="B271" i="17"/>
  <c r="L272" i="17" l="1" a="1"/>
  <c r="L272" i="17" s="1"/>
  <c r="J272" i="17" s="1"/>
  <c r="D273" i="17"/>
  <c r="B272" i="17"/>
  <c r="L273" i="17" l="1" a="1"/>
  <c r="L273" i="17" s="1"/>
  <c r="J273" i="17" s="1"/>
  <c r="D274" i="17"/>
  <c r="B273" i="17"/>
  <c r="L274" i="17" l="1" a="1"/>
  <c r="L274" i="17" s="1"/>
  <c r="J274" i="17" s="1"/>
  <c r="D275" i="17"/>
  <c r="B274" i="17"/>
  <c r="L275" i="17" l="1" a="1"/>
  <c r="L275" i="17" s="1"/>
  <c r="J275" i="17" s="1"/>
  <c r="B275" i="17"/>
  <c r="D276" i="17"/>
  <c r="L276" i="17" l="1" a="1"/>
  <c r="L276" i="17" s="1"/>
  <c r="J276" i="17" s="1"/>
  <c r="B276" i="17"/>
  <c r="D277" i="17"/>
  <c r="L277" i="17" l="1" a="1"/>
  <c r="L277" i="17" s="1"/>
  <c r="J277" i="17" s="1"/>
  <c r="B277" i="17"/>
  <c r="D278" i="17"/>
  <c r="L278" i="17" l="1" a="1"/>
  <c r="L278" i="17" s="1"/>
  <c r="J278" i="17" s="1"/>
  <c r="B278" i="17"/>
  <c r="D279" i="17"/>
  <c r="L279" i="17" l="1" a="1"/>
  <c r="L279" i="17" s="1"/>
  <c r="J279" i="17" s="1"/>
  <c r="D280" i="17"/>
  <c r="B279" i="17"/>
  <c r="L280" i="17" l="1" a="1"/>
  <c r="L280" i="17" s="1"/>
  <c r="J280" i="17" s="1"/>
  <c r="D281" i="17"/>
  <c r="B280" i="17"/>
  <c r="L281" i="17" l="1" a="1"/>
  <c r="L281" i="17" s="1"/>
  <c r="J281" i="17" s="1"/>
  <c r="B281" i="17"/>
  <c r="D282" i="17"/>
  <c r="L282" i="17" l="1" a="1"/>
  <c r="L282" i="17" s="1"/>
  <c r="J282" i="17" s="1"/>
  <c r="D283" i="17"/>
  <c r="B282" i="17"/>
  <c r="L283" i="17" l="1" a="1"/>
  <c r="L283" i="17" s="1"/>
  <c r="J283" i="17" s="1"/>
  <c r="D284" i="17"/>
  <c r="B283" i="17"/>
  <c r="L284" i="17" l="1" a="1"/>
  <c r="L284" i="17" s="1"/>
  <c r="J284" i="17" s="1"/>
  <c r="D285" i="17"/>
  <c r="B284" i="17"/>
  <c r="L285" i="17" l="1" a="1"/>
  <c r="L285" i="17" s="1"/>
  <c r="J285" i="17" s="1"/>
  <c r="D286" i="17"/>
  <c r="B285" i="17"/>
  <c r="L286" i="17" l="1" a="1"/>
  <c r="L286" i="17" s="1"/>
  <c r="J286" i="17" s="1"/>
  <c r="B286" i="17"/>
  <c r="D287" i="17"/>
  <c r="L287" i="17" l="1" a="1"/>
  <c r="L287" i="17" s="1"/>
  <c r="J287" i="17" s="1"/>
  <c r="B287" i="17"/>
  <c r="D288" i="17"/>
  <c r="L288" i="17" l="1" a="1"/>
  <c r="L288" i="17" s="1"/>
  <c r="J288" i="17" s="1"/>
  <c r="B288" i="17"/>
  <c r="D289" i="17"/>
  <c r="L289" i="17" l="1" a="1"/>
  <c r="L289" i="17" s="1"/>
  <c r="J289" i="17" s="1"/>
  <c r="D290" i="17"/>
  <c r="B289" i="17"/>
  <c r="L290" i="17" l="1" a="1"/>
  <c r="L290" i="17" s="1"/>
  <c r="J290" i="17" s="1"/>
  <c r="D291" i="17"/>
  <c r="B290" i="17"/>
  <c r="L291" i="17" l="1" a="1"/>
  <c r="L291" i="17" s="1"/>
  <c r="J291" i="17" s="1"/>
  <c r="D292" i="17"/>
  <c r="B291" i="17"/>
  <c r="L292" i="17" l="1" a="1"/>
  <c r="L292" i="17" s="1"/>
  <c r="J292" i="17" s="1"/>
  <c r="B292" i="17"/>
  <c r="D293" i="17"/>
  <c r="L293" i="17" l="1" a="1"/>
  <c r="L293" i="17" s="1"/>
  <c r="J293" i="17" s="1"/>
  <c r="D294" i="17"/>
  <c r="B293" i="17"/>
  <c r="L294" i="17" l="1" a="1"/>
  <c r="L294" i="17" s="1"/>
  <c r="J294" i="17" s="1"/>
  <c r="B294" i="17"/>
  <c r="D295" i="17"/>
  <c r="L295" i="17" l="1" a="1"/>
  <c r="L295" i="17" s="1"/>
  <c r="J295" i="17" s="1"/>
  <c r="B295" i="17"/>
  <c r="D296" i="17"/>
  <c r="L296" i="17" l="1" a="1"/>
  <c r="L296" i="17" s="1"/>
  <c r="J296" i="17" s="1"/>
  <c r="D297" i="17"/>
  <c r="B296" i="17"/>
  <c r="L297" i="17" l="1" a="1"/>
  <c r="L297" i="17" s="1"/>
  <c r="J297" i="17" s="1"/>
  <c r="B297" i="17"/>
  <c r="D298" i="17"/>
  <c r="L298" i="17" l="1" a="1"/>
  <c r="L298" i="17" s="1"/>
  <c r="J298" i="17" s="1"/>
  <c r="D299" i="17"/>
  <c r="B298" i="17"/>
  <c r="L299" i="17" l="1" a="1"/>
  <c r="L299" i="17" s="1"/>
  <c r="J299" i="17" s="1"/>
  <c r="D300" i="17"/>
  <c r="B299" i="17"/>
  <c r="L300" i="17" l="1" a="1"/>
  <c r="L300" i="17" s="1"/>
  <c r="J300" i="17" s="1"/>
  <c r="B300" i="17"/>
  <c r="D301" i="17"/>
  <c r="L301" i="17" l="1" a="1"/>
  <c r="L301" i="17" s="1"/>
  <c r="J301" i="17" s="1"/>
  <c r="D302" i="17"/>
  <c r="B301" i="17"/>
  <c r="L302" i="17" l="1" a="1"/>
  <c r="L302" i="17" s="1"/>
  <c r="J302" i="17" s="1"/>
  <c r="B302" i="17"/>
  <c r="D303" i="17"/>
  <c r="L303" i="17" l="1" a="1"/>
  <c r="L303" i="17" s="1"/>
  <c r="J303" i="17" s="1"/>
  <c r="B303" i="17"/>
  <c r="D304" i="17"/>
  <c r="L304" i="17" l="1" a="1"/>
  <c r="L304" i="17" s="1"/>
  <c r="J304" i="17" s="1"/>
  <c r="B304" i="17"/>
  <c r="D305" i="17"/>
  <c r="L305" i="17" l="1" a="1"/>
  <c r="L305" i="17" s="1"/>
  <c r="J305" i="17" s="1"/>
  <c r="B305" i="17"/>
  <c r="D306" i="17"/>
  <c r="L306" i="17" l="1" a="1"/>
  <c r="L306" i="17" s="1"/>
  <c r="J306" i="17" s="1"/>
  <c r="D307" i="17"/>
  <c r="B306" i="17"/>
  <c r="L307" i="17" l="1" a="1"/>
  <c r="L307" i="17" s="1"/>
  <c r="J307" i="17" s="1"/>
  <c r="B307" i="17"/>
  <c r="D308" i="17"/>
  <c r="L308" i="17" l="1" a="1"/>
  <c r="L308" i="17" s="1"/>
  <c r="J308" i="17" s="1"/>
  <c r="D309" i="17"/>
  <c r="B308" i="17"/>
  <c r="L309" i="17" l="1" a="1"/>
  <c r="L309" i="17" s="1"/>
  <c r="J309" i="17" s="1"/>
  <c r="B309" i="17"/>
  <c r="D310" i="17"/>
  <c r="L310" i="17" l="1" a="1"/>
  <c r="L310" i="17" s="1"/>
  <c r="J310" i="17" s="1"/>
  <c r="D311" i="17"/>
  <c r="B310" i="17"/>
  <c r="L311" i="17" l="1" a="1"/>
  <c r="L311" i="17" s="1"/>
  <c r="J311" i="17" s="1"/>
  <c r="D312" i="17"/>
  <c r="B311" i="17"/>
  <c r="L312" i="17" l="1" a="1"/>
  <c r="L312" i="17" s="1"/>
  <c r="J312" i="17" s="1"/>
  <c r="B312" i="17"/>
  <c r="D313" i="17"/>
  <c r="L313" i="17" l="1" a="1"/>
  <c r="L313" i="17" s="1"/>
  <c r="J313" i="17" s="1"/>
  <c r="B313" i="17"/>
  <c r="D314" i="17"/>
  <c r="L314" i="17" l="1" a="1"/>
  <c r="L314" i="17" s="1"/>
  <c r="J314" i="17" s="1"/>
  <c r="B314" i="17"/>
  <c r="D315" i="17"/>
  <c r="L315" i="17" l="1" a="1"/>
  <c r="L315" i="17" s="1"/>
  <c r="J315" i="17" s="1"/>
  <c r="B315" i="17"/>
  <c r="D316" i="17"/>
  <c r="L316" i="17" l="1" a="1"/>
  <c r="L316" i="17" s="1"/>
  <c r="J316" i="17" s="1"/>
  <c r="B316" i="17"/>
  <c r="D317" i="17"/>
  <c r="L317" i="17" l="1" a="1"/>
  <c r="L317" i="17" s="1"/>
  <c r="J317" i="17" s="1"/>
  <c r="D318" i="17"/>
  <c r="B317" i="17"/>
  <c r="L318" i="17" l="1" a="1"/>
  <c r="L318" i="17" s="1"/>
  <c r="J318" i="17" s="1"/>
  <c r="B318" i="17"/>
  <c r="D319" i="17"/>
  <c r="L319" i="17" l="1" a="1"/>
  <c r="L319" i="17" s="1"/>
  <c r="J319" i="17" s="1"/>
  <c r="D320" i="17"/>
  <c r="B319" i="17"/>
  <c r="L320" i="17" l="1" a="1"/>
  <c r="L320" i="17" s="1"/>
  <c r="J320" i="17" s="1"/>
  <c r="D321" i="17"/>
  <c r="B320" i="17"/>
  <c r="L321" i="17" l="1" a="1"/>
  <c r="L321" i="17" s="1"/>
  <c r="J321" i="17" s="1"/>
  <c r="D322" i="17"/>
  <c r="B321" i="17"/>
  <c r="L322" i="17" l="1" a="1"/>
  <c r="L322" i="17" s="1"/>
  <c r="J322" i="17" s="1"/>
  <c r="D323" i="17"/>
  <c r="B322" i="17"/>
  <c r="L323" i="17" l="1" a="1"/>
  <c r="L323" i="17" s="1"/>
  <c r="J323" i="17" s="1"/>
  <c r="D324" i="17"/>
  <c r="B323" i="17"/>
  <c r="L324" i="17" l="1" a="1"/>
  <c r="L324" i="17" s="1"/>
  <c r="J324" i="17" s="1"/>
  <c r="D325" i="17"/>
  <c r="B324" i="17"/>
  <c r="L325" i="17" l="1" a="1"/>
  <c r="L325" i="17" s="1"/>
  <c r="J325" i="17" s="1"/>
  <c r="B325" i="17"/>
  <c r="D326" i="17"/>
  <c r="L326" i="17" l="1" a="1"/>
  <c r="L326" i="17" s="1"/>
  <c r="J326" i="17" s="1"/>
  <c r="D327" i="17"/>
  <c r="B326" i="17"/>
  <c r="L327" i="17" l="1" a="1"/>
  <c r="L327" i="17" s="1"/>
  <c r="J327" i="17" s="1"/>
  <c r="B327" i="17"/>
  <c r="D328" i="17"/>
  <c r="L328" i="17" l="1" a="1"/>
  <c r="L328" i="17" s="1"/>
  <c r="J328" i="17" s="1"/>
  <c r="D329" i="17"/>
  <c r="B328" i="17"/>
  <c r="L329" i="17" l="1" a="1"/>
  <c r="L329" i="17" s="1"/>
  <c r="J329" i="17" s="1"/>
  <c r="B329" i="17"/>
  <c r="D330" i="17"/>
  <c r="L330" i="17" l="1" a="1"/>
  <c r="L330" i="17" s="1"/>
  <c r="J330" i="17" s="1"/>
  <c r="D331" i="17"/>
  <c r="B330" i="17"/>
  <c r="L331" i="17" l="1" a="1"/>
  <c r="L331" i="17" s="1"/>
  <c r="J331" i="17" s="1"/>
  <c r="D332" i="17"/>
  <c r="B331" i="17"/>
  <c r="L332" i="17" l="1" a="1"/>
  <c r="L332" i="17" s="1"/>
  <c r="J332" i="17" s="1"/>
  <c r="D333" i="17"/>
  <c r="B332" i="17"/>
  <c r="L333" i="17" l="1" a="1"/>
  <c r="L333" i="17" s="1"/>
  <c r="J333" i="17" s="1"/>
  <c r="D334" i="17"/>
  <c r="B333" i="17"/>
  <c r="L334" i="17" l="1" a="1"/>
  <c r="L334" i="17" s="1"/>
  <c r="J334" i="17" s="1"/>
  <c r="D335" i="17"/>
  <c r="B334" i="17"/>
  <c r="L335" i="17" l="1" a="1"/>
  <c r="L335" i="17" s="1"/>
  <c r="J335" i="17" s="1"/>
  <c r="B335" i="17"/>
  <c r="D336" i="17"/>
  <c r="L336" i="17" l="1" a="1"/>
  <c r="L336" i="17" s="1"/>
  <c r="J336" i="17" s="1"/>
  <c r="D337" i="17"/>
  <c r="B336" i="17"/>
  <c r="L337" i="17" l="1" a="1"/>
  <c r="L337" i="17" s="1"/>
  <c r="J337" i="17" s="1"/>
  <c r="D338" i="17"/>
  <c r="B337" i="17"/>
  <c r="L338" i="17" l="1" a="1"/>
  <c r="L338" i="17" s="1"/>
  <c r="J338" i="17" s="1"/>
  <c r="D339" i="17"/>
  <c r="B338" i="17"/>
  <c r="L339" i="17" l="1" a="1"/>
  <c r="L339" i="17" s="1"/>
  <c r="J339" i="17" s="1"/>
  <c r="D340" i="17"/>
  <c r="B339" i="17"/>
  <c r="L340" i="17" l="1" a="1"/>
  <c r="L340" i="17" s="1"/>
  <c r="J340" i="17" s="1"/>
  <c r="B340" i="17"/>
  <c r="D341" i="17"/>
  <c r="L341" i="17" l="1" a="1"/>
  <c r="L341" i="17" s="1"/>
  <c r="J341" i="17" s="1"/>
  <c r="D342" i="17"/>
  <c r="B341" i="17"/>
  <c r="L342" i="17" l="1" a="1"/>
  <c r="L342" i="17" s="1"/>
  <c r="J342" i="17" s="1"/>
  <c r="D343" i="17"/>
  <c r="B342" i="17"/>
  <c r="L343" i="17" l="1" a="1"/>
  <c r="L343" i="17" s="1"/>
  <c r="J343" i="17" s="1"/>
  <c r="B343" i="17"/>
  <c r="D344" i="17"/>
  <c r="L344" i="17" l="1" a="1"/>
  <c r="L344" i="17" s="1"/>
  <c r="J344" i="17" s="1"/>
  <c r="B344" i="17"/>
  <c r="D345" i="17"/>
  <c r="L345" i="17" l="1" a="1"/>
  <c r="L345" i="17" s="1"/>
  <c r="J345" i="17" s="1"/>
  <c r="D346" i="17"/>
  <c r="B345" i="17"/>
  <c r="L346" i="17" l="1" a="1"/>
  <c r="L346" i="17" s="1"/>
  <c r="J346" i="17" s="1"/>
  <c r="B346" i="17"/>
  <c r="D347" i="17"/>
  <c r="L347" i="17" l="1" a="1"/>
  <c r="L347" i="17" s="1"/>
  <c r="J347" i="17" s="1"/>
  <c r="D348" i="17"/>
  <c r="B347" i="17"/>
  <c r="L348" i="17" l="1" a="1"/>
  <c r="L348" i="17" s="1"/>
  <c r="J348" i="17" s="1"/>
  <c r="D349" i="17"/>
  <c r="B348" i="17"/>
  <c r="L349" i="17" l="1" a="1"/>
  <c r="L349" i="17" s="1"/>
  <c r="J349" i="17" s="1"/>
  <c r="B349" i="17"/>
  <c r="D350" i="17"/>
  <c r="L350" i="17" l="1" a="1"/>
  <c r="L350" i="17" s="1"/>
  <c r="J350" i="17" s="1"/>
  <c r="D351" i="17"/>
  <c r="B350" i="17"/>
  <c r="L351" i="17" l="1" a="1"/>
  <c r="L351" i="17" s="1"/>
  <c r="J351" i="17" s="1"/>
  <c r="D352" i="17"/>
  <c r="B351" i="17"/>
  <c r="L352" i="17" l="1" a="1"/>
  <c r="L352" i="17" s="1"/>
  <c r="J352" i="17" s="1"/>
  <c r="D353" i="17"/>
  <c r="B352" i="17"/>
  <c r="L353" i="17" l="1" a="1"/>
  <c r="L353" i="17" s="1"/>
  <c r="J353" i="17" s="1"/>
  <c r="D354" i="17"/>
  <c r="B353" i="17"/>
  <c r="L354" i="17" l="1" a="1"/>
  <c r="L354" i="17" s="1"/>
  <c r="J354" i="17" s="1"/>
  <c r="D355" i="17"/>
  <c r="B354" i="17"/>
  <c r="L355" i="17" l="1" a="1"/>
  <c r="L355" i="17" s="1"/>
  <c r="J355" i="17" s="1"/>
  <c r="D356" i="17"/>
  <c r="B355" i="17"/>
  <c r="L356" i="17" l="1" a="1"/>
  <c r="L356" i="17" s="1"/>
  <c r="J356" i="17" s="1"/>
  <c r="D357" i="17"/>
  <c r="B356" i="17"/>
  <c r="L357" i="17" l="1" a="1"/>
  <c r="L357" i="17" s="1"/>
  <c r="J357" i="17" s="1"/>
  <c r="B357" i="17"/>
  <c r="D358" i="17"/>
  <c r="L358" i="17" l="1" a="1"/>
  <c r="L358" i="17" s="1"/>
  <c r="J358" i="17" s="1"/>
  <c r="D359" i="17"/>
  <c r="B358" i="17"/>
  <c r="L359" i="17" l="1" a="1"/>
  <c r="L359" i="17" s="1"/>
  <c r="J359" i="17" s="1"/>
  <c r="D360" i="17"/>
  <c r="B359" i="17"/>
  <c r="L360" i="17" l="1" a="1"/>
  <c r="L360" i="17" s="1"/>
  <c r="J360" i="17" s="1"/>
  <c r="B360" i="17"/>
  <c r="D361" i="17"/>
  <c r="L361" i="17" l="1" a="1"/>
  <c r="L361" i="17" s="1"/>
  <c r="J361" i="17" s="1"/>
  <c r="D362" i="17"/>
  <c r="B361" i="17"/>
  <c r="L362" i="17" l="1" a="1"/>
  <c r="L362" i="17" s="1"/>
  <c r="J362" i="17" s="1"/>
  <c r="D363" i="17"/>
  <c r="B362" i="17"/>
  <c r="L363" i="17" l="1" a="1"/>
  <c r="L363" i="17" s="1"/>
  <c r="J363" i="17" s="1"/>
  <c r="B363" i="17"/>
  <c r="D364" i="17"/>
  <c r="L364" i="17" l="1" a="1"/>
  <c r="L364" i="17" s="1"/>
  <c r="J364" i="17" s="1"/>
  <c r="D365" i="17"/>
  <c r="B364" i="17"/>
  <c r="L365" i="17" l="1" a="1"/>
  <c r="L365" i="17" s="1"/>
  <c r="J365" i="17" s="1"/>
  <c r="B365" i="17"/>
  <c r="D366" i="17"/>
  <c r="L366" i="17" l="1" a="1"/>
  <c r="L366" i="17" s="1"/>
  <c r="J366" i="17" s="1"/>
  <c r="B366" i="17"/>
  <c r="D367" i="17"/>
  <c r="L367" i="17" l="1" a="1"/>
  <c r="L367" i="17" s="1"/>
  <c r="J367" i="17" s="1"/>
  <c r="B367" i="17"/>
  <c r="D368" i="17"/>
  <c r="L368" i="17" l="1" a="1"/>
  <c r="L368" i="17" s="1"/>
  <c r="J368" i="17" s="1"/>
  <c r="B368" i="17"/>
  <c r="D369" i="17"/>
  <c r="L369" i="17" l="1" a="1"/>
  <c r="L369" i="17" s="1"/>
  <c r="J369" i="17" s="1"/>
  <c r="D370" i="17"/>
  <c r="B369" i="17"/>
  <c r="L370" i="17" l="1" a="1"/>
  <c r="L370" i="17" s="1"/>
  <c r="J370" i="17" s="1"/>
  <c r="B370" i="17"/>
  <c r="D371" i="17"/>
  <c r="L371" i="17" l="1" a="1"/>
  <c r="L371" i="17" s="1"/>
  <c r="J371" i="17" s="1"/>
  <c r="D372" i="17"/>
  <c r="L372" i="17" s="1" a="1"/>
  <c r="L372" i="17" s="1"/>
  <c r="J372" i="17" s="1"/>
  <c r="B371" i="17"/>
  <c r="C9" i="18"/>
  <c r="E9" i="18" l="1"/>
  <c r="F9" i="18"/>
  <c r="H9" i="18"/>
  <c r="I9" i="18"/>
  <c r="D9" i="18"/>
  <c r="J9" i="18"/>
  <c r="B9" i="18"/>
  <c r="C10" i="18"/>
  <c r="G9" i="18" l="1"/>
  <c r="E10" i="18"/>
  <c r="F10" i="18"/>
  <c r="H10" i="18"/>
  <c r="I10" i="18"/>
  <c r="D10" i="18"/>
  <c r="J10" i="18"/>
  <c r="B10" i="18"/>
  <c r="C11" i="18"/>
  <c r="G10" i="18" l="1"/>
  <c r="F11" i="18"/>
  <c r="H11" i="18"/>
  <c r="E11" i="18"/>
  <c r="I11" i="18"/>
  <c r="D11" i="18"/>
  <c r="J11" i="18"/>
  <c r="B11" i="18"/>
  <c r="C12" i="18"/>
  <c r="G11" i="18" l="1"/>
  <c r="H12" i="18"/>
  <c r="E12" i="18"/>
  <c r="F12" i="18"/>
  <c r="I12" i="18"/>
  <c r="D12" i="18"/>
  <c r="J12" i="18"/>
  <c r="B12" i="18"/>
  <c r="C13" i="18"/>
  <c r="G12" i="18" l="1"/>
  <c r="E13" i="18"/>
  <c r="F13" i="18"/>
  <c r="H13" i="18"/>
  <c r="I13" i="18"/>
  <c r="D13" i="18"/>
  <c r="J13" i="18"/>
  <c r="B13" i="18"/>
  <c r="C14" i="18"/>
  <c r="E14" i="18" l="1"/>
  <c r="F14" i="18"/>
  <c r="H14" i="18"/>
  <c r="I14" i="18"/>
  <c r="G13" i="18"/>
  <c r="D14" i="18"/>
  <c r="J14" i="18"/>
  <c r="B14" i="18"/>
  <c r="C15" i="18"/>
  <c r="G14" i="18" l="1"/>
  <c r="E15" i="18"/>
  <c r="F15" i="18"/>
  <c r="H15" i="18"/>
  <c r="I15" i="18"/>
  <c r="D15" i="18"/>
  <c r="J15" i="18"/>
  <c r="B15" i="18"/>
  <c r="C16" i="18"/>
  <c r="G15" i="18" l="1"/>
  <c r="F16" i="18"/>
  <c r="E16" i="18"/>
  <c r="H16" i="18"/>
  <c r="I16" i="18"/>
  <c r="D16" i="18"/>
  <c r="J16" i="18"/>
  <c r="C17" i="18"/>
  <c r="B16" i="18"/>
  <c r="E17" i="18" l="1"/>
  <c r="F17" i="18"/>
  <c r="H17" i="18"/>
  <c r="I17" i="18"/>
  <c r="G16" i="18"/>
  <c r="D17" i="18"/>
  <c r="J17" i="18"/>
  <c r="C18" i="18"/>
  <c r="B17" i="18"/>
  <c r="G17" i="18" l="1"/>
  <c r="F18" i="18"/>
  <c r="E18" i="18"/>
  <c r="H18" i="18"/>
  <c r="I18" i="18"/>
  <c r="D18" i="18"/>
  <c r="J18" i="18"/>
  <c r="B18" i="18"/>
  <c r="C19" i="18"/>
  <c r="G18" i="18" l="1"/>
  <c r="E19" i="18"/>
  <c r="F19" i="18"/>
  <c r="H19" i="18"/>
  <c r="I19" i="18"/>
  <c r="D19" i="18"/>
  <c r="J19" i="18"/>
  <c r="C20" i="18"/>
  <c r="B19" i="18"/>
  <c r="G19" i="18" l="1"/>
  <c r="E20" i="18"/>
  <c r="F20" i="18"/>
  <c r="H20" i="18"/>
  <c r="I20" i="18"/>
  <c r="D20" i="18"/>
  <c r="B20" i="18"/>
  <c r="C21" i="18"/>
  <c r="J20" i="18"/>
  <c r="G20" i="18" l="1"/>
  <c r="E21" i="18"/>
  <c r="F21" i="18"/>
  <c r="H21" i="18"/>
  <c r="I21" i="18"/>
  <c r="B21" i="18"/>
  <c r="D21" i="18"/>
  <c r="C22" i="18"/>
  <c r="J21" i="18"/>
  <c r="G21" i="18" l="1"/>
  <c r="E22" i="18"/>
  <c r="F22" i="18"/>
  <c r="H22" i="18"/>
  <c r="I22" i="18"/>
  <c r="B22" i="18"/>
  <c r="D22" i="18"/>
  <c r="J22" i="18"/>
  <c r="C23" i="18"/>
  <c r="G22" i="18" l="1"/>
  <c r="I23" i="18"/>
  <c r="H23" i="18"/>
  <c r="F23" i="18"/>
  <c r="E23" i="18"/>
  <c r="D23" i="18"/>
  <c r="B23" i="18"/>
  <c r="J23" i="18"/>
  <c r="C24" i="18"/>
  <c r="G23" i="18" l="1"/>
  <c r="E24" i="18"/>
  <c r="H24" i="18"/>
  <c r="F24" i="18"/>
  <c r="I24" i="18"/>
  <c r="C25" i="18"/>
  <c r="C26" i="18" s="1"/>
  <c r="D24" i="18"/>
  <c r="B24" i="18"/>
  <c r="J24" i="18"/>
  <c r="G24" i="18" l="1"/>
  <c r="E26" i="18"/>
  <c r="F26" i="18"/>
  <c r="I26" i="18"/>
  <c r="H26" i="18"/>
  <c r="J25" i="18"/>
  <c r="E25" i="18"/>
  <c r="F25" i="18"/>
  <c r="H25" i="18"/>
  <c r="I25" i="18"/>
  <c r="D25" i="18"/>
  <c r="B25" i="18"/>
  <c r="J26" i="18"/>
  <c r="B26" i="18"/>
  <c r="D26" i="18"/>
  <c r="C27" i="18"/>
  <c r="G25" i="18" l="1"/>
  <c r="G26" i="18"/>
  <c r="E27" i="18"/>
  <c r="F27" i="18"/>
  <c r="H27" i="18"/>
  <c r="I27" i="18"/>
  <c r="J27" i="18"/>
  <c r="B27" i="18"/>
  <c r="D27" i="18"/>
  <c r="C28" i="18"/>
  <c r="G27" i="18" l="1"/>
  <c r="F28" i="18"/>
  <c r="E28" i="18"/>
  <c r="H28" i="18"/>
  <c r="I28" i="18"/>
  <c r="J28" i="18"/>
  <c r="B28" i="18"/>
  <c r="D28" i="18"/>
  <c r="C29" i="18"/>
  <c r="G28" i="18" l="1"/>
  <c r="E29" i="18"/>
  <c r="F29" i="18"/>
  <c r="I29" i="18"/>
  <c r="H29" i="18"/>
  <c r="J29" i="18"/>
  <c r="B29" i="18"/>
  <c r="D29" i="18"/>
  <c r="C30" i="18"/>
  <c r="G29" i="18" l="1"/>
  <c r="H30" i="18"/>
  <c r="F30" i="18"/>
  <c r="E30" i="18"/>
  <c r="I30" i="18"/>
  <c r="J30" i="18"/>
  <c r="B30" i="18"/>
  <c r="D30" i="18"/>
  <c r="C31" i="18"/>
  <c r="G30" i="18" l="1"/>
  <c r="E31" i="18"/>
  <c r="F31" i="18"/>
  <c r="H31" i="18"/>
  <c r="I31" i="18"/>
  <c r="J31" i="18"/>
  <c r="B31" i="18"/>
  <c r="D31" i="18"/>
  <c r="C32" i="18"/>
  <c r="G31" i="18" l="1"/>
  <c r="E32" i="18"/>
  <c r="F32" i="18"/>
  <c r="H32" i="18"/>
  <c r="I32" i="18"/>
  <c r="J32" i="18"/>
  <c r="B32" i="18"/>
  <c r="D32" i="18"/>
  <c r="C33" i="18"/>
  <c r="G32" i="18" l="1"/>
  <c r="F33" i="18"/>
  <c r="E33" i="18"/>
  <c r="H33" i="18"/>
  <c r="I33" i="18"/>
  <c r="J33" i="18"/>
  <c r="B33" i="18"/>
  <c r="D33" i="18"/>
  <c r="C34" i="18"/>
  <c r="G33" i="18" l="1"/>
  <c r="F34" i="18"/>
  <c r="H34" i="18"/>
  <c r="E34" i="18"/>
  <c r="I34" i="18"/>
  <c r="J34" i="18"/>
  <c r="B34" i="18"/>
  <c r="D34" i="18"/>
  <c r="C35" i="18"/>
  <c r="G34" i="18" l="1"/>
  <c r="F35" i="18"/>
  <c r="H35" i="18"/>
  <c r="E35" i="18"/>
  <c r="I35" i="18"/>
  <c r="J35" i="18"/>
  <c r="B35" i="18"/>
  <c r="D35" i="18"/>
  <c r="C36" i="18"/>
  <c r="G35" i="18" l="1"/>
  <c r="E36" i="18"/>
  <c r="F36" i="18"/>
  <c r="H36" i="18"/>
  <c r="I36" i="18"/>
  <c r="J36" i="18"/>
  <c r="B36" i="18"/>
  <c r="D36" i="18"/>
  <c r="C37" i="18"/>
  <c r="G36" i="18" l="1"/>
  <c r="E37" i="18"/>
  <c r="E6" i="18" s="1"/>
  <c r="F37" i="18"/>
  <c r="H37" i="18"/>
  <c r="I37" i="18"/>
  <c r="J37" i="18"/>
  <c r="B37" i="18"/>
  <c r="D37" i="18"/>
  <c r="C38" i="18"/>
  <c r="G37" i="18" l="1"/>
  <c r="G3" i="18" s="1"/>
  <c r="I3" i="18"/>
  <c r="F3" i="18"/>
  <c r="F6" i="18"/>
  <c r="H3" i="18"/>
  <c r="H6" i="18"/>
  <c r="I38" i="18"/>
  <c r="B38" i="18"/>
  <c r="F38" i="18"/>
  <c r="G38" i="18" s="1"/>
  <c r="E38" i="18"/>
  <c r="H38" i="18"/>
  <c r="D38" i="18"/>
  <c r="C39" i="18"/>
  <c r="G6" i="18" l="1"/>
  <c r="I39" i="18"/>
  <c r="B39" i="18"/>
  <c r="E39" i="18"/>
  <c r="H39" i="18"/>
  <c r="F39" i="18"/>
  <c r="G39" i="18" s="1"/>
  <c r="D39" i="18"/>
  <c r="C40" i="18"/>
  <c r="B40" i="18" l="1"/>
  <c r="F40" i="18"/>
  <c r="G40" i="18" s="1"/>
  <c r="H40" i="18"/>
  <c r="D40" i="18"/>
  <c r="C41" i="18"/>
  <c r="B41" i="18" l="1"/>
  <c r="F41" i="18"/>
  <c r="G41" i="18" s="1"/>
  <c r="H41" i="18"/>
  <c r="D41" i="18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<sst xmlns="http://schemas.openxmlformats.org/spreadsheetml/2006/main" count="164" uniqueCount="122">
  <si>
    <r>
      <t xml:space="preserve">💡 Deine Zeiterfassung verdient ein Upgrade – entdecke Personizer. </t>
    </r>
    <r>
      <rPr>
        <b/>
        <u/>
        <sz val="11"/>
        <color theme="1"/>
        <rFont val="Bahnschrift Condensed"/>
        <family val="2"/>
      </rPr>
      <t>Jetzt kostenfrei testen</t>
    </r>
  </si>
  <si>
    <t>Zeiterfassung</t>
  </si>
  <si>
    <t>Notiz</t>
  </si>
  <si>
    <t>Start</t>
  </si>
  <si>
    <t>Ende</t>
  </si>
  <si>
    <t>Pause</t>
  </si>
  <si>
    <t>Arbeitszeit</t>
  </si>
  <si>
    <t>Soll</t>
  </si>
  <si>
    <t>Abweichung</t>
  </si>
  <si>
    <t>Tag</t>
  </si>
  <si>
    <t>Datum</t>
  </si>
  <si>
    <t>Freie Tage?</t>
  </si>
  <si>
    <t>Videocall mit Projektleiter</t>
  </si>
  <si>
    <t>Team Meeting</t>
  </si>
  <si>
    <t>Team Event</t>
  </si>
  <si>
    <t>Geschäftsessen</t>
  </si>
  <si>
    <t>Konzentrationsarbeit</t>
  </si>
  <si>
    <t>Videokonferenz</t>
  </si>
  <si>
    <t>Schulung</t>
  </si>
  <si>
    <t>Konzentratiosnarbeit</t>
  </si>
  <si>
    <t>Team-Meeting</t>
  </si>
  <si>
    <t>Team-Event</t>
  </si>
  <si>
    <t>Kundentreffen</t>
  </si>
  <si>
    <t>Sicherheitstraining</t>
  </si>
  <si>
    <t>Monatsauswertung</t>
  </si>
  <si>
    <t>Pausen</t>
  </si>
  <si>
    <t>Januar</t>
  </si>
  <si>
    <t>FALSCH bedeutetm es wird gearbeitet</t>
  </si>
  <si>
    <t>w</t>
  </si>
  <si>
    <t>Einstellungen</t>
  </si>
  <si>
    <t>Grundeinstellungen für Personizer</t>
  </si>
  <si>
    <t>Februar</t>
  </si>
  <si>
    <t>Ja</t>
  </si>
  <si>
    <t>März</t>
  </si>
  <si>
    <t>Firma</t>
  </si>
  <si>
    <t>Firmenname GmbH &amp; Co. KG</t>
  </si>
  <si>
    <t>Nein</t>
  </si>
  <si>
    <t>April</t>
  </si>
  <si>
    <t>Jahr der Auswertung</t>
  </si>
  <si>
    <t>Feiertage</t>
  </si>
  <si>
    <t>Mai</t>
  </si>
  <si>
    <t>Feiertage kennzeichnen</t>
  </si>
  <si>
    <t>Juni</t>
  </si>
  <si>
    <t>Mitarbeiter</t>
  </si>
  <si>
    <t>Bei Bearbeitung von freien Tagen hinweisen</t>
  </si>
  <si>
    <t>Juli</t>
  </si>
  <si>
    <t>Vorname</t>
  </si>
  <si>
    <t>Andi</t>
  </si>
  <si>
    <t>August</t>
  </si>
  <si>
    <t>Nachname</t>
  </si>
  <si>
    <t>Arbeit</t>
  </si>
  <si>
    <t>Neujahr</t>
  </si>
  <si>
    <t>September</t>
  </si>
  <si>
    <t>Personalnummer</t>
  </si>
  <si>
    <t>Karfreitag</t>
  </si>
  <si>
    <t>Oktober</t>
  </si>
  <si>
    <t>E-Mail-Adresse</t>
  </si>
  <si>
    <t>mitarbeiter@emailadresse.de</t>
  </si>
  <si>
    <t>Ostersonntag</t>
  </si>
  <si>
    <t>November</t>
  </si>
  <si>
    <t>Geburtsdatum</t>
  </si>
  <si>
    <t>Ostermontag</t>
  </si>
  <si>
    <t>Dezember</t>
  </si>
  <si>
    <t>Arbeitbeginn</t>
  </si>
  <si>
    <t>1.Mai</t>
  </si>
  <si>
    <t>Urlaubstage</t>
  </si>
  <si>
    <t>Christi Himmelfahrt</t>
  </si>
  <si>
    <t>Resturlaub</t>
  </si>
  <si>
    <t>Pfingstmontag</t>
  </si>
  <si>
    <t>Vorgesetzter</t>
  </si>
  <si>
    <t>Herr Mananger</t>
  </si>
  <si>
    <t>Tag der Deutschen Einheit</t>
  </si>
  <si>
    <t>Abteilung</t>
  </si>
  <si>
    <t>Vertrieb</t>
  </si>
  <si>
    <t>1.Weihnachtsfeiertag</t>
  </si>
  <si>
    <t>Soll-Arbeitszeit pro Tag</t>
  </si>
  <si>
    <t>2.Weihnachtsfeiertag</t>
  </si>
  <si>
    <t>Arbeitsage</t>
  </si>
  <si>
    <t>Version 2.1</t>
  </si>
  <si>
    <t>Montag</t>
  </si>
  <si>
    <t>Dienstag</t>
  </si>
  <si>
    <t>Mittwoch</t>
  </si>
  <si>
    <t>Donnerstag</t>
  </si>
  <si>
    <t>Freitag</t>
  </si>
  <si>
    <t>Samstag</t>
  </si>
  <si>
    <t>Sonntag</t>
  </si>
  <si>
    <t>Zeitformat für Abweichungen</t>
  </si>
  <si>
    <t>Stunden und Minuten aktiviert</t>
  </si>
  <si>
    <t>Sollzeiten</t>
  </si>
  <si>
    <t>In Stundenzettel anzeigen</t>
  </si>
  <si>
    <t>Pausenregelung</t>
  </si>
  <si>
    <t>Pausenregelung aktivieren?</t>
  </si>
  <si>
    <t>Wenn Arbeitszeit mehr als….</t>
  </si>
  <si>
    <t>…dann Pause abziehen</t>
  </si>
  <si>
    <t>Erste Schritte</t>
  </si>
  <si>
    <r>
      <rPr>
        <b/>
        <sz val="14"/>
        <color theme="1"/>
        <rFont val="Bahnschrift Condensed"/>
        <family val="2"/>
      </rPr>
      <t>Einstellungen prüfen</t>
    </r>
    <r>
      <rPr>
        <sz val="14"/>
        <color theme="1"/>
        <rFont val="Bahnschrift Condensed"/>
        <family val="2"/>
      </rPr>
      <t xml:space="preserve">
Wechsle zum Reiter Einstellungen und kontrolliere die hinterlegten Firmendaten, Arbeitszeiten und Wochentage.
Hier legst du fest, an welchen Tagen gearbeitet wird und ob Feiertage automatisch berücksichtigt werden sollen.</t>
    </r>
  </si>
  <si>
    <r>
      <rPr>
        <b/>
        <sz val="14"/>
        <color theme="1"/>
        <rFont val="Bahnschrift Condensed"/>
        <family val="2"/>
      </rPr>
      <t>Mitarbeiterdaten ergänzen</t>
    </r>
    <r>
      <rPr>
        <sz val="14"/>
        <color theme="1"/>
        <rFont val="Bahnschrift Condensed"/>
        <family val="2"/>
      </rPr>
      <t xml:space="preserve">
Trage unter Einstellungen deine persönlichen Angaben ein – Vorname, Nachname, Personalnummer und Abteilung.
Diese Informationen erscheinen automatisch in der Auswertung.</t>
    </r>
  </si>
  <si>
    <r>
      <rPr>
        <b/>
        <sz val="14"/>
        <color theme="1"/>
        <rFont val="Bahnschrift Condensed"/>
        <family val="2"/>
      </rPr>
      <t>Arbeitszeiten eintragen</t>
    </r>
    <r>
      <rPr>
        <sz val="14"/>
        <color theme="1"/>
        <rFont val="Bahnschrift Condensed"/>
        <family val="2"/>
      </rPr>
      <t xml:space="preserve">
Im Reiter Zeiterfassung kannst du täglich Start-, End- und Pausenzeiten erfassen.
Die Arbeitszeit und eventuelle Abweichungen vom Soll werden automatisch berechnet.
Wenn du an einem arbeitsfreien Tag Zeiten einträgst, wirst du mit einem Hinweis darauf aufmerksam gemacht.</t>
    </r>
  </si>
  <si>
    <r>
      <rPr>
        <b/>
        <sz val="14"/>
        <color theme="1"/>
        <rFont val="Bahnschrift Condensed"/>
        <family val="2"/>
      </rPr>
      <t>Monatsauswertung ansehen</t>
    </r>
    <r>
      <rPr>
        <sz val="14"/>
        <color theme="1"/>
        <rFont val="Bahnschrift Condensed"/>
        <family val="2"/>
      </rPr>
      <t xml:space="preserve">
Im Reiter Auswertung findest du deine monatlichen Summen für Arbeitstage, Pausen und Gesamtarbeitszeit.
Über die Dropdown-Auswahl kannst du den Monat wechseln und siehst sofort deine Statistik.</t>
    </r>
  </si>
  <si>
    <t>Was bietet die Online-Anwendung von Personizer?</t>
  </si>
  <si>
    <r>
      <rPr>
        <u/>
        <sz val="14"/>
        <color theme="1"/>
        <rFont val="Bahnschrift Condensed"/>
        <family val="2"/>
      </rPr>
      <t>Die Online-Anwendung bietet dir:</t>
    </r>
    <r>
      <rPr>
        <sz val="14"/>
        <color theme="1"/>
        <rFont val="Bahnschrift Condensed"/>
        <family val="2"/>
      </rPr>
      <t xml:space="preserve">
- Beliebig viele Teammitglieder,  Teams und Standorte
- Abwesenheitsfreigaben durch Teamleitende
- Zugriff für dich und deine Mitarbeitenden von jedem Ort aus – auch per App
- Frei wählbare Abwesenheitsarten
- Rechtevergaben und Avatare für Nutzende
- Hinterlegte Ferien- und Feiertage deines Bundeslandes
- E-Mail-Benachrichtigungen
- Druckansichten
- DSGVO-konforme Verarbeitung der Personaldaten
... und vieles mehr.
Die Personizer Online-Anwendung wird stetig optimiert. So kannst du dich monatlich auf neue, praktische Features freuen. Erfahre mehr unter www.personizer.com.</t>
    </r>
  </si>
  <si>
    <t>Impressum</t>
  </si>
  <si>
    <t>So erreichen Sie uns</t>
  </si>
  <si>
    <t>Personizer GmbH &amp; Co. KG | //CRASH Building</t>
  </si>
  <si>
    <t>Schafjückenweg 2 | 26180 Rastede/Germany</t>
  </si>
  <si>
    <t>Persönlich haftende Gesellschaft</t>
  </si>
  <si>
    <t>HILCHNER &amp; BOGENA Beteiligungs GmbH</t>
  </si>
  <si>
    <t>Vertretung durch die Geschäftsführer</t>
  </si>
  <si>
    <t>Sebastian Schwarz, Jens Klibingat, Sebastian Strzelecki</t>
  </si>
  <si>
    <t>Aufsichtsrat</t>
  </si>
  <si>
    <t>Rolf Hilchner, Heinz-Wilhelm Bogena</t>
  </si>
  <si>
    <t>Umsatzsteuer Identifikations-Nummer</t>
  </si>
  <si>
    <t>Ashampoo GmbH &amp; Co. KG, Ust.Ident.Nr. DE299019711</t>
  </si>
  <si>
    <t>Personizer GmbH &amp; Co. KG HRA 204370,</t>
  </si>
  <si>
    <t>Handelsregister AG Oldenburg</t>
  </si>
  <si>
    <t>HRB 4490, Handelsregister AG Oldenburg</t>
  </si>
  <si>
    <t>Telefon</t>
  </si>
  <si>
    <t>+49 4402 9739-300</t>
  </si>
  <si>
    <t>E-Mail</t>
  </si>
  <si>
    <t>info@personizer.com</t>
  </si>
  <si>
    <t>Streitbeilegung</t>
  </si>
  <si>
    <t>Gemäß § 36 VSBG weisen wir darauf hin, dass wir nicht an einem Streitbeilegungsverfahren vor einer Verbraucherschlichtungsstelle teilnehmen und hierzu auch nicht verpflichtet sind.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</si>
</sst>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164" formatCode="_ &quot;CHF&quot;\ * #,##0.00_ ;_ &quot;CHF&quot;\ * \-#,##0.00_ ;_ &quot;CHF&quot;\ * &quot;-&quot;??_ ;_ @_ "/>
    <numFmt numFmtId="165" formatCode="yyyy"/>
    <numFmt numFmtId="166" formatCode="d"/>
    <numFmt numFmtId="167" formatCode="mmmm"/>
    <numFmt numFmtId="168" formatCode="mmm/yy"/>
    <numFmt numFmtId="169" formatCode="hh:mm\ &quot;Uhr&quot;"/>
    <numFmt numFmtId="170" formatCode="[h]:mm;@"/>
    <numFmt numFmtId="171" formatCode="h:mm;@"/>
    <numFmt numFmtId="172" formatCode="[hh]:mm"/>
    <numFmt numFmtId="173" formatCode="hh:mm&quot;h&quot;"/>
  </numFmts>
  <fonts count="4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Bahnschrift Condensed"/>
      <family val="2"/>
    </font>
    <font>
      <sz val="11"/>
      <color theme="1"/>
      <name val="Bahnschrift Condensed"/>
      <family val="2"/>
    </font>
    <font>
      <sz val="16"/>
      <color theme="1"/>
      <name val="Bahnschrift Condensed"/>
      <family val="2"/>
    </font>
    <font>
      <sz val="10"/>
      <color theme="1" tint="0.499984740745262"/>
      <name val="Bahnschrift Condensed"/>
      <family val="2"/>
    </font>
    <font>
      <sz val="11"/>
      <color theme="1" tint="0.249977111117893"/>
      <name val="Bahnschrift Condensed"/>
      <family val="2"/>
    </font>
    <font>
      <b/>
      <sz val="11"/>
      <color theme="1"/>
      <name val="Bahnschrift Condensed"/>
      <family val="2"/>
    </font>
    <font>
      <sz val="11"/>
      <name val="Bahnschrift Condensed"/>
      <family val="2"/>
    </font>
    <font>
      <sz val="14"/>
      <color theme="1" tint="0.499984740745262"/>
      <name val="Bahnschrift Condensed"/>
      <family val="2"/>
    </font>
    <font>
      <sz val="10"/>
      <color rgb="FF222222"/>
      <name val="Bahnschrift Condensed"/>
      <family val="2"/>
    </font>
    <font>
      <sz val="10"/>
      <color theme="1"/>
      <name val="Bahnschrift Condensed"/>
      <family val="2"/>
    </font>
    <font>
      <b/>
      <sz val="10"/>
      <color rgb="FF222222"/>
      <name val="Bahnschrift Condensed"/>
      <family val="2"/>
    </font>
    <font>
      <b/>
      <sz val="11"/>
      <name val="Bahnschrift Condensed"/>
      <family val="2"/>
    </font>
    <font>
      <sz val="11"/>
      <color rgb="FFFF0000"/>
      <name val="Bahnschrift Condensed"/>
      <family val="2"/>
    </font>
    <font>
      <b/>
      <sz val="11"/>
      <color rgb="FF435362"/>
      <name val="Bahnschrift Condensed"/>
      <family val="2"/>
    </font>
    <font>
      <sz val="11"/>
      <color rgb="FF435362"/>
      <name val="Bahnschrift Condensed"/>
      <family val="2"/>
    </font>
    <font>
      <b/>
      <sz val="16"/>
      <color rgb="FF435362"/>
      <name val="Bahnschrift Condensed"/>
      <family val="2"/>
    </font>
    <font>
      <sz val="16"/>
      <color rgb="FF435362"/>
      <name val="Bahnschrift Condensed"/>
      <family val="2"/>
    </font>
    <font>
      <b/>
      <sz val="10"/>
      <color rgb="FF435362"/>
      <name val="Bahnschrift Condensed"/>
      <family val="2"/>
    </font>
    <font>
      <b/>
      <sz val="16"/>
      <color theme="0"/>
      <name val="Bahnschrift Condensed"/>
      <family val="2"/>
    </font>
    <font>
      <sz val="12"/>
      <color rgb="FF435362"/>
      <name val="Bahnschrift Condensed"/>
      <family val="2"/>
    </font>
    <font>
      <sz val="8"/>
      <color rgb="FFAAAAAA"/>
      <name val="Bahnschrift Condensed"/>
      <family val="2"/>
    </font>
    <font>
      <b/>
      <sz val="18"/>
      <color rgb="FF435362"/>
      <name val="Bahnschrift Condensed"/>
      <family val="2"/>
    </font>
    <font>
      <b/>
      <sz val="14"/>
      <color rgb="FF435362"/>
      <name val="Bahnschrift Condensed"/>
      <family val="2"/>
    </font>
    <font>
      <sz val="11"/>
      <color rgb="FFAAAAAA"/>
      <name val="Bahnschrift Condensed"/>
      <family val="2"/>
    </font>
    <font>
      <b/>
      <sz val="11"/>
      <color rgb="FFAAAAAA"/>
      <name val="Bahnschrift Condensed"/>
      <family val="2"/>
    </font>
    <font>
      <b/>
      <sz val="12"/>
      <color rgb="FF222222"/>
      <name val="Bahnschrift Condensed"/>
      <family val="2"/>
    </font>
    <font>
      <sz val="10"/>
      <name val="Bahnschrift Condensed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Bahnschrift Condensed"/>
      <family val="2"/>
    </font>
    <font>
      <sz val="14"/>
      <color theme="1"/>
      <name val="Bahnschrift Condensed"/>
      <family val="2"/>
    </font>
    <font>
      <b/>
      <sz val="14"/>
      <color theme="1"/>
      <name val="Bahnschrift Condensed"/>
      <family val="2"/>
    </font>
    <font>
      <b/>
      <sz val="22"/>
      <color theme="0"/>
      <name val="Bahnschrift Condensed"/>
      <family val="2"/>
    </font>
    <font>
      <u/>
      <sz val="14"/>
      <color theme="1"/>
      <name val="Bahnschrift Condensed"/>
      <family val="2"/>
    </font>
    <font>
      <sz val="14"/>
      <name val="Bahnschrift Condensed"/>
      <family val="2"/>
    </font>
    <font>
      <sz val="11"/>
      <color rgb="FFFF0000"/>
      <name val="Calibri"/>
      <family val="2"/>
      <scheme val="minor"/>
    </font>
    <font>
      <sz val="11"/>
      <color rgb="FFFF0000"/>
      <name val="Bahnschrift Condensed"/>
    </font>
    <font>
      <sz val="11"/>
      <color theme="0" tint="-0.499984740745262"/>
      <name val="Bahnschrift Condensed"/>
      <family val="2"/>
    </font>
    <font>
      <sz val="16"/>
      <color theme="0" tint="-0.499984740745262"/>
      <name val="Bahnschrift Condensed"/>
      <family val="2"/>
    </font>
    <font>
      <b/>
      <sz val="11"/>
      <color rgb="FFF65026"/>
      <name val="Bahnschrift Condensed"/>
      <family val="2"/>
    </font>
    <font>
      <b/>
      <sz val="13"/>
      <color rgb="FF435362"/>
      <name val="Bahnschrift Condensed"/>
      <family val="2"/>
    </font>
    <font>
      <b/>
      <u/>
      <sz val="11"/>
      <color theme="1"/>
      <name val="Bahnschrift Condensed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theme="0" tint="-0.14993743705557422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3743705557422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37437055574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14996795556505021"/>
      </bottom>
      <diagonal/>
    </border>
    <border>
      <left/>
      <right/>
      <top style="thin">
        <color theme="0" tint="-0.24994659260841701"/>
      </top>
      <bottom style="thin">
        <color theme="0" tint="-0.1499679555650502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14996795556505021"/>
      </bottom>
      <diagonal/>
    </border>
    <border>
      <left style="thin">
        <color theme="0" tint="-0.24994659260841701"/>
      </left>
      <right/>
      <top style="thin">
        <color theme="0" tint="-0.14996795556505021"/>
      </top>
      <bottom style="thin">
        <color theme="0" tint="-0.24994659260841701"/>
      </bottom>
      <diagonal/>
    </border>
    <border>
      <left/>
      <right/>
      <top style="thin">
        <color theme="0" tint="-0.1499679555650502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rgb="FFFF7862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 style="thin">
        <color theme="0" tint="-0.14993743705557422"/>
      </right>
      <top style="thin">
        <color theme="0" tint="-0.24994659260841701"/>
      </top>
      <bottom style="thin">
        <color theme="0" tint="-0.1499679555650502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</cellStyleXfs>
  <cellXfs count="141">
    <xf numFmtId="0" fontId="0" fillId="0" borderId="0" xfId="0"/>
    <xf numFmtId="0" fontId="5" fillId="0" borderId="0" xfId="0" applyFont="1" applyAlignment="1">
      <alignment vertical="center"/>
    </xf>
    <xf numFmtId="0" fontId="11" fillId="0" borderId="0" xfId="0" applyFont="1" applyAlignment="1">
      <alignment vertical="top"/>
    </xf>
    <xf numFmtId="4" fontId="5" fillId="3" borderId="4" xfId="0" applyNumberFormat="1" applyFont="1" applyFill="1" applyBorder="1" applyAlignment="1" applyProtection="1">
      <alignment horizontal="left" vertical="center" indent="1"/>
      <protection hidden="1"/>
    </xf>
    <xf numFmtId="4" fontId="5" fillId="3" borderId="7" xfId="0" applyNumberFormat="1" applyFont="1" applyFill="1" applyBorder="1" applyAlignment="1" applyProtection="1">
      <alignment horizontal="left" vertical="center" indent="1"/>
      <protection hidden="1"/>
    </xf>
    <xf numFmtId="4" fontId="5" fillId="3" borderId="10" xfId="0" applyNumberFormat="1" applyFont="1" applyFill="1" applyBorder="1" applyAlignment="1" applyProtection="1">
      <alignment horizontal="left" vertical="center" indent="1"/>
      <protection hidden="1"/>
    </xf>
    <xf numFmtId="0" fontId="5" fillId="3" borderId="0" xfId="0" applyFont="1" applyFill="1" applyAlignment="1">
      <alignment vertical="center"/>
    </xf>
    <xf numFmtId="166" fontId="17" fillId="0" borderId="0" xfId="0" applyNumberFormat="1" applyFont="1" applyAlignment="1">
      <alignment horizontal="center" vertical="center"/>
    </xf>
    <xf numFmtId="15" fontId="17" fillId="0" borderId="0" xfId="0" applyNumberFormat="1" applyFont="1" applyAlignment="1">
      <alignment horizontal="center" vertical="center" shrinkToFit="1"/>
    </xf>
    <xf numFmtId="1" fontId="17" fillId="0" borderId="0" xfId="0" applyNumberFormat="1" applyFont="1" applyAlignment="1" applyProtection="1">
      <alignment horizontal="left" vertical="center" indent="1"/>
      <protection locked="0"/>
    </xf>
    <xf numFmtId="169" fontId="17" fillId="0" borderId="0" xfId="0" applyNumberFormat="1" applyFont="1" applyAlignment="1" applyProtection="1">
      <alignment horizontal="center" vertical="center"/>
      <protection locked="0"/>
    </xf>
    <xf numFmtId="170" fontId="17" fillId="0" borderId="0" xfId="0" applyNumberFormat="1" applyFont="1" applyAlignment="1" applyProtection="1">
      <alignment horizontal="center" vertical="center"/>
      <protection locked="0"/>
    </xf>
    <xf numFmtId="170" fontId="17" fillId="0" borderId="0" xfId="0" applyNumberFormat="1" applyFont="1" applyAlignment="1">
      <alignment horizontal="center" vertical="center"/>
    </xf>
    <xf numFmtId="171" fontId="17" fillId="0" borderId="0" xfId="0" applyNumberFormat="1" applyFont="1" applyAlignment="1">
      <alignment horizontal="center" vertical="center"/>
    </xf>
    <xf numFmtId="15" fontId="17" fillId="0" borderId="22" xfId="0" applyNumberFormat="1" applyFont="1" applyBorder="1" applyAlignment="1">
      <alignment horizontal="center" vertical="center" shrinkToFit="1"/>
    </xf>
    <xf numFmtId="0" fontId="18" fillId="0" borderId="0" xfId="0" applyFont="1"/>
    <xf numFmtId="166" fontId="19" fillId="0" borderId="0" xfId="0" applyNumberFormat="1" applyFont="1" applyAlignment="1">
      <alignment vertical="center"/>
    </xf>
    <xf numFmtId="0" fontId="20" fillId="0" borderId="0" xfId="0" applyFont="1"/>
    <xf numFmtId="0" fontId="19" fillId="0" borderId="0" xfId="0" applyFont="1" applyAlignment="1">
      <alignment horizontal="left" vertical="center" indent="1"/>
    </xf>
    <xf numFmtId="0" fontId="19" fillId="0" borderId="0" xfId="0" applyFont="1"/>
    <xf numFmtId="167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1" fontId="19" fillId="0" borderId="0" xfId="0" applyNumberFormat="1" applyFont="1" applyAlignment="1">
      <alignment horizontal="center" vertical="center"/>
    </xf>
    <xf numFmtId="170" fontId="19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168" fontId="18" fillId="0" borderId="0" xfId="0" applyNumberFormat="1" applyFont="1"/>
    <xf numFmtId="0" fontId="24" fillId="0" borderId="0" xfId="0" applyFont="1"/>
    <xf numFmtId="166" fontId="17" fillId="0" borderId="0" xfId="0" applyNumberFormat="1" applyFont="1" applyAlignment="1">
      <alignment horizontal="center"/>
    </xf>
    <xf numFmtId="0" fontId="27" fillId="0" borderId="0" xfId="0" applyFont="1"/>
    <xf numFmtId="0" fontId="5" fillId="0" borderId="0" xfId="0" applyFont="1"/>
    <xf numFmtId="14" fontId="18" fillId="0" borderId="0" xfId="0" applyNumberFormat="1" applyFont="1"/>
    <xf numFmtId="0" fontId="16" fillId="0" borderId="0" xfId="0" applyFont="1"/>
    <xf numFmtId="167" fontId="23" fillId="0" borderId="0" xfId="1" applyNumberFormat="1" applyFont="1" applyFill="1" applyAlignment="1" applyProtection="1">
      <alignment vertical="center"/>
    </xf>
    <xf numFmtId="0" fontId="5" fillId="0" borderId="0" xfId="0" applyFont="1" applyAlignment="1" applyProtection="1">
      <alignment vertical="center"/>
      <protection hidden="1"/>
    </xf>
    <xf numFmtId="0" fontId="5" fillId="0" borderId="0" xfId="0" applyFont="1" applyProtection="1">
      <protection hidden="1"/>
    </xf>
    <xf numFmtId="0" fontId="20" fillId="0" borderId="0" xfId="0" applyFont="1" applyAlignment="1">
      <alignment vertical="center"/>
    </xf>
    <xf numFmtId="173" fontId="17" fillId="0" borderId="0" xfId="0" applyNumberFormat="1" applyFont="1" applyAlignment="1" applyProtection="1">
      <alignment horizontal="center" vertical="center"/>
      <protection locked="0"/>
    </xf>
    <xf numFmtId="167" fontId="26" fillId="0" borderId="0" xfId="0" applyNumberFormat="1" applyFont="1" applyAlignment="1" applyProtection="1">
      <alignment horizontal="center" vertical="center"/>
      <protection locked="0" hidden="1"/>
    </xf>
    <xf numFmtId="166" fontId="25" fillId="0" borderId="0" xfId="0" applyNumberFormat="1" applyFont="1" applyAlignment="1">
      <alignment horizontal="center" vertical="center"/>
    </xf>
    <xf numFmtId="168" fontId="4" fillId="0" borderId="0" xfId="0" applyNumberFormat="1" applyFont="1"/>
    <xf numFmtId="168" fontId="27" fillId="0" borderId="0" xfId="0" applyNumberFormat="1" applyFont="1"/>
    <xf numFmtId="169" fontId="17" fillId="0" borderId="0" xfId="0" applyNumberFormat="1" applyFont="1" applyAlignment="1">
      <alignment horizontal="left" vertical="center" indent="1"/>
    </xf>
    <xf numFmtId="173" fontId="17" fillId="0" borderId="0" xfId="0" applyNumberFormat="1" applyFont="1" applyAlignment="1">
      <alignment horizontal="center" vertical="center"/>
    </xf>
    <xf numFmtId="166" fontId="28" fillId="0" borderId="0" xfId="0" applyNumberFormat="1" applyFont="1" applyAlignment="1">
      <alignment horizontal="center" vertical="center"/>
    </xf>
    <xf numFmtId="171" fontId="17" fillId="0" borderId="0" xfId="0" applyNumberFormat="1" applyFont="1" applyAlignment="1">
      <alignment horizontal="left" vertical="center" indent="1"/>
    </xf>
    <xf numFmtId="172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 indent="1"/>
    </xf>
    <xf numFmtId="0" fontId="17" fillId="0" borderId="0" xfId="0" applyFont="1"/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top"/>
    </xf>
    <xf numFmtId="0" fontId="10" fillId="2" borderId="14" xfId="0" applyFont="1" applyFill="1" applyBorder="1" applyAlignment="1">
      <alignment horizontal="left" vertical="center" indent="1"/>
    </xf>
    <xf numFmtId="165" fontId="8" fillId="0" borderId="16" xfId="0" applyNumberFormat="1" applyFont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5" fillId="0" borderId="0" xfId="0" applyFont="1" applyAlignment="1">
      <alignment horizontal="center" vertical="center"/>
    </xf>
    <xf numFmtId="14" fontId="8" fillId="0" borderId="16" xfId="0" applyNumberFormat="1" applyFont="1" applyBorder="1" applyAlignment="1">
      <alignment horizontal="center" vertical="center"/>
    </xf>
    <xf numFmtId="0" fontId="10" fillId="2" borderId="17" xfId="0" applyFont="1" applyFill="1" applyBorder="1" applyAlignment="1">
      <alignment horizontal="left" vertical="center" indent="1"/>
    </xf>
    <xf numFmtId="0" fontId="10" fillId="3" borderId="25" xfId="0" applyFont="1" applyFill="1" applyBorder="1" applyAlignment="1">
      <alignment horizontal="left" vertical="center" indent="1"/>
    </xf>
    <xf numFmtId="0" fontId="10" fillId="3" borderId="0" xfId="0" applyFont="1" applyFill="1" applyAlignment="1">
      <alignment horizontal="left" vertical="center" indent="1"/>
    </xf>
    <xf numFmtId="0" fontId="10" fillId="2" borderId="23" xfId="0" applyFont="1" applyFill="1" applyBorder="1" applyAlignment="1">
      <alignment horizontal="left" vertical="center" indent="1"/>
    </xf>
    <xf numFmtId="171" fontId="10" fillId="2" borderId="17" xfId="0" applyNumberFormat="1" applyFont="1" applyFill="1" applyBorder="1" applyAlignment="1">
      <alignment horizontal="center" vertical="center"/>
    </xf>
    <xf numFmtId="171" fontId="8" fillId="0" borderId="20" xfId="0" applyNumberFormat="1" applyFont="1" applyBorder="1" applyAlignment="1">
      <alignment horizontal="center" vertical="center"/>
    </xf>
    <xf numFmtId="171" fontId="8" fillId="0" borderId="16" xfId="0" applyNumberFormat="1" applyFont="1" applyBorder="1" applyAlignment="1">
      <alignment horizontal="center" vertical="center"/>
    </xf>
    <xf numFmtId="0" fontId="5" fillId="3" borderId="0" xfId="0" applyFont="1" applyFill="1"/>
    <xf numFmtId="4" fontId="5" fillId="3" borderId="4" xfId="0" quotePrefix="1" applyNumberFormat="1" applyFont="1" applyFill="1" applyBorder="1" applyAlignment="1" applyProtection="1">
      <alignment horizontal="left" vertical="center" indent="1"/>
      <protection hidden="1"/>
    </xf>
    <xf numFmtId="4" fontId="8" fillId="0" borderId="13" xfId="0" applyNumberFormat="1" applyFont="1" applyBorder="1" applyAlignment="1" applyProtection="1">
      <alignment horizontal="center" vertical="center"/>
      <protection locked="0"/>
    </xf>
    <xf numFmtId="0" fontId="10" fillId="0" borderId="0" xfId="0" applyFont="1"/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15" fillId="2" borderId="1" xfId="0" applyFont="1" applyFill="1" applyBorder="1" applyAlignment="1">
      <alignment horizontal="left" vertical="center" indent="1"/>
    </xf>
    <xf numFmtId="0" fontId="15" fillId="2" borderId="2" xfId="0" applyFont="1" applyFill="1" applyBorder="1" applyAlignment="1">
      <alignment horizontal="left" vertical="center" indent="1"/>
    </xf>
    <xf numFmtId="0" fontId="15" fillId="2" borderId="8" xfId="0" applyFont="1" applyFill="1" applyBorder="1" applyAlignment="1">
      <alignment horizontal="left" vertical="center" indent="1"/>
    </xf>
    <xf numFmtId="0" fontId="15" fillId="2" borderId="3" xfId="0" applyFont="1" applyFill="1" applyBorder="1" applyAlignment="1">
      <alignment horizontal="left" vertical="center" indent="1"/>
    </xf>
    <xf numFmtId="0" fontId="15" fillId="2" borderId="9" xfId="0" applyFont="1" applyFill="1" applyBorder="1" applyAlignment="1">
      <alignment horizontal="left" vertical="center" indent="1"/>
    </xf>
    <xf numFmtId="0" fontId="9" fillId="0" borderId="0" xfId="0" applyFont="1" applyAlignment="1">
      <alignment vertical="center"/>
    </xf>
    <xf numFmtId="0" fontId="15" fillId="2" borderId="11" xfId="0" applyFont="1" applyFill="1" applyBorder="1" applyAlignment="1">
      <alignment horizontal="left" vertical="center" indent="1"/>
    </xf>
    <xf numFmtId="0" fontId="15" fillId="2" borderId="12" xfId="0" applyFont="1" applyFill="1" applyBorder="1" applyAlignment="1">
      <alignment horizontal="left" vertical="center" indent="1"/>
    </xf>
    <xf numFmtId="0" fontId="5" fillId="0" borderId="0" xfId="0" applyFont="1" applyAlignment="1" applyProtection="1">
      <alignment horizontal="right" vertical="center"/>
      <protection hidden="1"/>
    </xf>
    <xf numFmtId="1" fontId="10" fillId="0" borderId="0" xfId="0" applyNumberFormat="1" applyFont="1" applyAlignment="1">
      <alignment horizontal="center" vertical="center"/>
    </xf>
    <xf numFmtId="0" fontId="32" fillId="0" borderId="0" xfId="0" applyFont="1" applyAlignment="1">
      <alignment vertical="center"/>
    </xf>
    <xf numFmtId="0" fontId="32" fillId="0" borderId="0" xfId="0" applyFont="1" applyAlignment="1">
      <alignment horizontal="center" vertical="center"/>
    </xf>
    <xf numFmtId="165" fontId="10" fillId="0" borderId="24" xfId="0" applyNumberFormat="1" applyFont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0" xfId="0" applyFont="1" applyAlignment="1">
      <alignment vertical="center"/>
    </xf>
    <xf numFmtId="166" fontId="15" fillId="0" borderId="0" xfId="0" applyNumberFormat="1" applyFont="1" applyAlignment="1">
      <alignment horizontal="center" vertical="center"/>
    </xf>
    <xf numFmtId="168" fontId="10" fillId="0" borderId="0" xfId="0" applyNumberFormat="1" applyFont="1"/>
    <xf numFmtId="0" fontId="33" fillId="0" borderId="0" xfId="0" applyFont="1" applyAlignment="1">
      <alignment vertical="center"/>
    </xf>
    <xf numFmtId="0" fontId="37" fillId="0" borderId="0" xfId="3" applyFont="1" applyAlignment="1">
      <alignment horizontal="center" vertical="center"/>
    </xf>
    <xf numFmtId="0" fontId="34" fillId="0" borderId="0" xfId="0" applyFont="1" applyAlignment="1" applyProtection="1">
      <alignment vertical="center"/>
      <protection locked="0"/>
    </xf>
    <xf numFmtId="0" fontId="34" fillId="0" borderId="0" xfId="0" applyFont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34" fillId="0" borderId="0" xfId="0" applyFont="1"/>
    <xf numFmtId="4" fontId="5" fillId="3" borderId="4" xfId="0" applyNumberFormat="1" applyFont="1" applyFill="1" applyBorder="1" applyAlignment="1" applyProtection="1">
      <alignment horizontal="left" vertical="center" wrapText="1" indent="1"/>
      <protection hidden="1"/>
    </xf>
    <xf numFmtId="0" fontId="39" fillId="0" borderId="26" xfId="0" applyFont="1" applyBorder="1" applyAlignment="1">
      <alignment horizontal="center" vertical="center"/>
    </xf>
    <xf numFmtId="0" fontId="39" fillId="0" borderId="27" xfId="0" applyFont="1" applyBorder="1" applyAlignment="1">
      <alignment horizontal="center" vertical="center"/>
    </xf>
    <xf numFmtId="0" fontId="30" fillId="0" borderId="28" xfId="0" applyFont="1" applyBorder="1" applyAlignment="1">
      <alignment horizontal="center" vertical="top"/>
    </xf>
    <xf numFmtId="0" fontId="10" fillId="0" borderId="28" xfId="0" applyFont="1" applyBorder="1" applyAlignment="1">
      <alignment horizontal="center" vertical="center"/>
    </xf>
    <xf numFmtId="0" fontId="30" fillId="0" borderId="29" xfId="0" applyFont="1" applyBorder="1" applyAlignment="1">
      <alignment horizontal="center" vertical="top"/>
    </xf>
    <xf numFmtId="0" fontId="40" fillId="0" borderId="0" xfId="0" applyFont="1" applyAlignment="1">
      <alignment vertical="center"/>
    </xf>
    <xf numFmtId="171" fontId="41" fillId="0" borderId="0" xfId="0" applyNumberFormat="1" applyFont="1"/>
    <xf numFmtId="170" fontId="42" fillId="0" borderId="0" xfId="0" applyNumberFormat="1" applyFont="1" applyAlignment="1">
      <alignment horizontal="right" vertical="center"/>
    </xf>
    <xf numFmtId="170" fontId="43" fillId="0" borderId="0" xfId="0" applyNumberFormat="1" applyFont="1" applyAlignment="1">
      <alignment horizontal="center" vertical="center"/>
    </xf>
    <xf numFmtId="14" fontId="44" fillId="0" borderId="0" xfId="1" applyNumberFormat="1" applyFont="1" applyFill="1" applyAlignment="1" applyProtection="1">
      <alignment horizontal="center" vertical="center"/>
    </xf>
    <xf numFmtId="0" fontId="19" fillId="0" borderId="0" xfId="0" applyFont="1" applyAlignment="1">
      <alignment horizontal="center"/>
    </xf>
    <xf numFmtId="166" fontId="19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/>
    </xf>
    <xf numFmtId="1" fontId="45" fillId="0" borderId="0" xfId="0" applyNumberFormat="1" applyFont="1" applyAlignment="1">
      <alignment horizontal="center" vertical="center"/>
    </xf>
    <xf numFmtId="170" fontId="45" fillId="0" borderId="0" xfId="0" applyNumberFormat="1" applyFont="1" applyAlignment="1">
      <alignment horizontal="center" vertical="center"/>
    </xf>
    <xf numFmtId="171" fontId="45" fillId="0" borderId="0" xfId="0" applyNumberFormat="1" applyFont="1" applyAlignment="1">
      <alignment horizontal="center" vertical="center"/>
    </xf>
    <xf numFmtId="0" fontId="5" fillId="0" borderId="0" xfId="1" applyFont="1" applyAlignment="1" applyProtection="1">
      <alignment vertical="center"/>
      <protection locked="0" hidden="1"/>
    </xf>
    <xf numFmtId="0" fontId="5" fillId="0" borderId="0" xfId="1" applyFont="1" applyAlignment="1" applyProtection="1">
      <alignment horizontal="right" vertical="center"/>
      <protection locked="0" hidden="1"/>
    </xf>
    <xf numFmtId="0" fontId="39" fillId="0" borderId="8" xfId="0" applyFont="1" applyBorder="1" applyAlignment="1">
      <alignment horizontal="center" vertical="center"/>
    </xf>
    <xf numFmtId="0" fontId="39" fillId="0" borderId="9" xfId="0" applyFont="1" applyBorder="1" applyAlignment="1">
      <alignment horizontal="center" vertical="center"/>
    </xf>
    <xf numFmtId="0" fontId="10" fillId="2" borderId="14" xfId="0" applyFont="1" applyFill="1" applyBorder="1" applyAlignment="1">
      <alignment horizontal="left" vertical="center" indent="1"/>
    </xf>
    <xf numFmtId="0" fontId="10" fillId="2" borderId="15" xfId="0" applyFont="1" applyFill="1" applyBorder="1" applyAlignment="1">
      <alignment horizontal="left" vertical="center" indent="1"/>
    </xf>
    <xf numFmtId="0" fontId="1" fillId="0" borderId="13" xfId="0" applyFont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 indent="1"/>
    </xf>
    <xf numFmtId="4" fontId="8" fillId="0" borderId="19" xfId="0" applyNumberFormat="1" applyFont="1" applyBorder="1" applyAlignment="1" applyProtection="1">
      <alignment horizontal="center" vertical="center"/>
      <protection locked="0"/>
    </xf>
    <xf numFmtId="4" fontId="8" fillId="0" borderId="20" xfId="0" applyNumberFormat="1" applyFont="1" applyBorder="1" applyAlignment="1" applyProtection="1">
      <alignment horizontal="center" vertical="center"/>
      <protection locked="0"/>
    </xf>
    <xf numFmtId="165" fontId="8" fillId="0" borderId="15" xfId="0" applyNumberFormat="1" applyFont="1" applyBorder="1" applyAlignment="1">
      <alignment horizontal="center" vertical="center"/>
    </xf>
    <xf numFmtId="165" fontId="8" fillId="0" borderId="16" xfId="0" applyNumberFormat="1" applyFont="1" applyBorder="1" applyAlignment="1">
      <alignment horizontal="center" vertical="center"/>
    </xf>
    <xf numFmtId="4" fontId="8" fillId="0" borderId="15" xfId="0" applyNumberFormat="1" applyFont="1" applyBorder="1" applyAlignment="1" applyProtection="1">
      <alignment horizontal="center" vertical="center"/>
      <protection locked="0"/>
    </xf>
    <xf numFmtId="4" fontId="8" fillId="0" borderId="16" xfId="0" applyNumberFormat="1" applyFont="1" applyBorder="1" applyAlignment="1" applyProtection="1">
      <alignment horizontal="center" vertical="center"/>
      <protection locked="0"/>
    </xf>
    <xf numFmtId="0" fontId="10" fillId="2" borderId="21" xfId="0" applyFont="1" applyFill="1" applyBorder="1" applyAlignment="1">
      <alignment horizontal="left" vertical="center" indent="1"/>
    </xf>
    <xf numFmtId="0" fontId="10" fillId="2" borderId="19" xfId="0" applyFont="1" applyFill="1" applyBorder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10" fillId="2" borderId="17" xfId="0" applyFont="1" applyFill="1" applyBorder="1" applyAlignment="1">
      <alignment horizontal="left" vertical="center" indent="1"/>
    </xf>
    <xf numFmtId="0" fontId="10" fillId="2" borderId="18" xfId="0" applyFont="1" applyFill="1" applyBorder="1" applyAlignment="1">
      <alignment horizontal="left" vertical="center" indent="1"/>
    </xf>
    <xf numFmtId="171" fontId="8" fillId="0" borderId="15" xfId="0" applyNumberFormat="1" applyFont="1" applyBorder="1" applyAlignment="1" applyProtection="1">
      <alignment horizontal="center" vertical="center"/>
      <protection locked="0"/>
    </xf>
    <xf numFmtId="171" fontId="8" fillId="0" borderId="16" xfId="0" applyNumberFormat="1" applyFont="1" applyBorder="1" applyAlignment="1" applyProtection="1">
      <alignment horizontal="center" vertical="center"/>
      <protection locked="0"/>
    </xf>
    <xf numFmtId="1" fontId="8" fillId="0" borderId="19" xfId="0" applyNumberFormat="1" applyFont="1" applyBorder="1" applyAlignment="1" applyProtection="1">
      <alignment horizontal="center" vertical="center"/>
      <protection locked="0"/>
    </xf>
    <xf numFmtId="1" fontId="8" fillId="0" borderId="20" xfId="0" applyNumberFormat="1" applyFont="1" applyBorder="1" applyAlignment="1" applyProtection="1">
      <alignment horizontal="center" vertical="center"/>
      <protection locked="0"/>
    </xf>
    <xf numFmtId="14" fontId="8" fillId="0" borderId="19" xfId="0" applyNumberFormat="1" applyFont="1" applyBorder="1" applyAlignment="1" applyProtection="1">
      <alignment horizontal="center" vertical="center"/>
      <protection locked="0"/>
    </xf>
    <xf numFmtId="14" fontId="8" fillId="0" borderId="20" xfId="0" applyNumberFormat="1" applyFont="1" applyBorder="1" applyAlignment="1" applyProtection="1">
      <alignment horizontal="center" vertical="center"/>
      <protection locked="0"/>
    </xf>
    <xf numFmtId="4" fontId="5" fillId="3" borderId="5" xfId="0" applyNumberFormat="1" applyFont="1" applyFill="1" applyBorder="1" applyAlignment="1" applyProtection="1">
      <alignment horizontal="left" vertical="center" wrapText="1" indent="1"/>
      <protection hidden="1"/>
    </xf>
    <xf numFmtId="4" fontId="5" fillId="3" borderId="6" xfId="0" applyNumberFormat="1" applyFont="1" applyFill="1" applyBorder="1" applyAlignment="1" applyProtection="1">
      <alignment horizontal="left" vertical="center" wrapText="1" indent="1"/>
      <protection hidden="1"/>
    </xf>
    <xf numFmtId="0" fontId="14" fillId="4" borderId="0" xfId="0" applyFont="1" applyFill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</cellXfs>
  <cellStyles count="4">
    <cellStyle name="Link" xfId="1" builtinId="8"/>
    <cellStyle name="Standard" xfId="0" builtinId="0"/>
    <cellStyle name="Standard 2" xfId="3" xr:uid="{5A0CC070-E828-4534-9177-43A538AEA686}"/>
    <cellStyle name="Währung 2" xfId="2" xr:uid="{B6ECEFA0-7F95-4725-84B8-30EF0EB98D06}"/>
  </cellStyles>
  <dxfs count="41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B49FEF"/>
          <bgColor theme="0" tint="-4.9989318521683403E-2"/>
        </patternFill>
      </fill>
    </dxf>
    <dxf>
      <font>
        <color theme="0" tint="-0.24994659260841701"/>
      </font>
      <fill>
        <patternFill patternType="solid">
          <fgColor rgb="FFB49FEF"/>
          <bgColor theme="6" tint="0.79998168889431442"/>
        </patternFill>
      </fill>
    </dxf>
    <dxf>
      <fill>
        <patternFill patternType="solid">
          <fgColor rgb="FFB49FEF"/>
          <bgColor theme="0" tint="-4.9989318521683403E-2"/>
        </patternFill>
      </fill>
    </dxf>
    <dxf>
      <font>
        <color theme="0" tint="-0.14996795556505021"/>
      </font>
      <fill>
        <patternFill patternType="solid">
          <fgColor rgb="FFB49FEF"/>
          <bgColor theme="6" tint="0.79998168889431442"/>
        </patternFill>
      </fill>
    </dxf>
    <dxf>
      <fill>
        <patternFill patternType="solid">
          <fgColor rgb="FFB49FEF"/>
          <bgColor theme="0" tint="-4.9989318521683403E-2"/>
        </patternFill>
      </fill>
    </dxf>
    <dxf>
      <font>
        <color theme="0" tint="-0.24994659260841701"/>
      </font>
      <fill>
        <patternFill patternType="solid">
          <fgColor rgb="FFB49FEF"/>
          <bgColor theme="6" tint="0.79998168889431442"/>
        </patternFill>
      </fill>
    </dxf>
    <dxf>
      <fill>
        <patternFill patternType="solid">
          <fgColor rgb="FFB49FEF"/>
          <bgColor theme="0" tint="-4.9989318521683403E-2"/>
        </patternFill>
      </fill>
    </dxf>
    <dxf>
      <font>
        <color theme="0" tint="-0.24994659260841701"/>
      </font>
      <fill>
        <patternFill patternType="solid">
          <fgColor rgb="FFB49FEF"/>
          <bgColor theme="6" tint="0.79998168889431442"/>
        </patternFill>
      </fill>
    </dxf>
    <dxf>
      <fill>
        <patternFill>
          <bgColor theme="0"/>
        </patternFill>
      </fill>
      <border>
        <left style="thin">
          <color theme="0" tint="-0.14990691854609822"/>
        </left>
        <right style="thin">
          <color theme="0" tint="-0.14990691854609822"/>
        </right>
        <top style="thin">
          <color theme="0" tint="-0.14993743705557422"/>
        </top>
        <bottom style="thin">
          <color theme="0" tint="-0.14996795556505021"/>
        </bottom>
      </border>
    </dxf>
    <dxf>
      <fill>
        <patternFill patternType="none">
          <bgColor auto="1"/>
        </patternFill>
      </fill>
      <border>
        <top/>
        <bottom style="thin">
          <color theme="1" tint="0.24994659260841701"/>
        </bottom>
        <vertical/>
        <horizontal/>
      </border>
    </dxf>
    <dxf>
      <fill>
        <patternFill>
          <bgColor theme="0"/>
        </patternFill>
      </fill>
      <border>
        <left style="thin">
          <color theme="0" tint="-0.14990691854609822"/>
        </left>
        <right style="thin">
          <color theme="0" tint="-0.14990691854609822"/>
        </right>
        <top style="thin">
          <color theme="0" tint="-0.14993743705557422"/>
        </top>
        <bottom style="thin">
          <color theme="0" tint="-0.14996795556505021"/>
        </bottom>
      </border>
    </dxf>
    <dxf>
      <fill>
        <patternFill patternType="none">
          <bgColor auto="1"/>
        </patternFill>
      </fill>
      <border>
        <top/>
        <bottom style="thin">
          <color theme="1" tint="0.24994659260841701"/>
        </bottom>
        <vertical/>
        <horizontal/>
      </border>
    </dxf>
    <dxf>
      <fill>
        <patternFill>
          <bgColor theme="0"/>
        </patternFill>
      </fill>
      <border>
        <left style="thin">
          <color theme="0" tint="-0.14990691854609822"/>
        </left>
        <right style="thin">
          <color theme="0" tint="-0.14990691854609822"/>
        </right>
        <top style="thin">
          <color theme="0" tint="-0.14993743705557422"/>
        </top>
        <bottom style="thin">
          <color theme="0" tint="-0.14996795556505021"/>
        </bottom>
      </border>
    </dxf>
    <dxf>
      <fill>
        <patternFill patternType="none">
          <bgColor auto="1"/>
        </patternFill>
      </fill>
      <border>
        <top/>
        <bottom style="thin">
          <color theme="1" tint="0.24994659260841701"/>
        </bottom>
        <vertical/>
        <horizontal/>
      </border>
    </dxf>
    <dxf>
      <font>
        <color rgb="FFFFC000"/>
      </font>
      <fill>
        <patternFill>
          <bgColor theme="0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3743705557422"/>
        </top>
        <bottom style="thin">
          <color theme="0" tint="-0.14993743705557422"/>
        </bottom>
        <vertical/>
        <horizontal/>
      </border>
    </dxf>
    <dxf>
      <fill>
        <patternFill>
          <bgColor theme="0"/>
        </patternFill>
      </fill>
      <border>
        <left style="thin">
          <color theme="0" tint="-0.14990691854609822"/>
        </left>
        <right style="thin">
          <color theme="0" tint="-0.14990691854609822"/>
        </right>
        <top style="thin">
          <color theme="0" tint="-0.14993743705557422"/>
        </top>
        <bottom style="thin">
          <color theme="0" tint="-0.14996795556505021"/>
        </bottom>
      </border>
    </dxf>
    <dxf>
      <fill>
        <patternFill patternType="none">
          <bgColor auto="1"/>
        </patternFill>
      </fill>
      <border>
        <top/>
        <bottom style="thin">
          <color theme="1" tint="0.24994659260841701"/>
        </bottom>
        <vertical/>
        <horizontal/>
      </border>
    </dxf>
    <dxf>
      <fill>
        <patternFill>
          <bgColor theme="0"/>
        </patternFill>
      </fill>
      <border>
        <left style="thin">
          <color theme="0" tint="-0.14990691854609822"/>
        </left>
        <right style="thin">
          <color theme="0" tint="-0.14990691854609822"/>
        </right>
        <top style="thin">
          <color theme="0" tint="-0.14993743705557422"/>
        </top>
        <bottom style="thin">
          <color theme="0" tint="-0.14996795556505021"/>
        </bottom>
      </border>
    </dxf>
    <dxf>
      <fill>
        <patternFill patternType="none">
          <bgColor auto="1"/>
        </patternFill>
      </fill>
      <border>
        <top/>
        <bottom style="thin">
          <color theme="1" tint="0.24994659260841701"/>
        </bottom>
        <vertical/>
        <horizontal/>
      </border>
    </dxf>
    <dxf>
      <fill>
        <patternFill patternType="solid">
          <fgColor rgb="FFB49FEF"/>
          <bgColor theme="0" tint="-4.9989318521683403E-2"/>
        </patternFill>
      </fill>
    </dxf>
    <dxf>
      <font>
        <color theme="0" tint="-0.24994659260841701"/>
      </font>
      <fill>
        <patternFill patternType="solid">
          <fgColor rgb="FFB49FEF"/>
          <bgColor theme="6" tint="0.79998168889431442"/>
        </patternFill>
      </fill>
    </dxf>
    <dxf>
      <fill>
        <patternFill patternType="solid">
          <fgColor rgb="FFB49FEF"/>
          <bgColor theme="0" tint="-4.9989318521683403E-2"/>
        </patternFill>
      </fill>
    </dxf>
    <dxf>
      <font>
        <color theme="0" tint="-0.24994659260841701"/>
      </font>
      <fill>
        <patternFill patternType="solid">
          <fgColor rgb="FFB49FEF"/>
          <bgColor theme="6" tint="0.79998168889431442"/>
        </patternFill>
      </fill>
    </dxf>
    <dxf>
      <fill>
        <patternFill patternType="solid">
          <fgColor rgb="FFB49FEF"/>
          <bgColor theme="0" tint="-4.9989318521683403E-2"/>
        </patternFill>
      </fill>
    </dxf>
    <dxf>
      <font>
        <color theme="0" tint="-0.24994659260841701"/>
      </font>
      <fill>
        <patternFill patternType="solid">
          <fgColor rgb="FFB49FEF"/>
          <bgColor theme="6" tint="0.79998168889431442"/>
        </patternFill>
      </fill>
    </dxf>
    <dxf>
      <fill>
        <patternFill>
          <bgColor theme="0"/>
        </patternFill>
      </fill>
      <border>
        <left style="thin">
          <color theme="0" tint="-0.14990691854609822"/>
        </left>
        <right style="thin">
          <color theme="0" tint="-0.14990691854609822"/>
        </right>
        <top style="thin">
          <color theme="0" tint="-0.14993743705557422"/>
        </top>
        <bottom style="thin">
          <color theme="0" tint="-0.14996795556505021"/>
        </bottom>
      </border>
    </dxf>
    <dxf>
      <fill>
        <patternFill patternType="none">
          <bgColor auto="1"/>
        </patternFill>
      </fill>
      <border>
        <top/>
        <bottom style="thin">
          <color theme="1" tint="0.24994659260841701"/>
        </bottom>
        <vertical/>
        <horizontal/>
      </border>
    </dxf>
    <dxf>
      <font>
        <color theme="0"/>
      </font>
      <fill>
        <patternFill>
          <fgColor rgb="FFFF7862"/>
          <bgColor rgb="FFF65026"/>
        </patternFill>
      </fill>
    </dxf>
    <dxf>
      <font>
        <color rgb="FFE59903"/>
      </font>
      <fill>
        <patternFill patternType="none">
          <bgColor auto="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rgb="FFFFC000"/>
        </top>
        <bottom style="thin">
          <color rgb="FFFFC000"/>
        </bottom>
        <vertical/>
        <horizontal/>
      </border>
    </dxf>
    <dxf>
      <fill>
        <patternFill>
          <bgColor theme="0"/>
        </patternFill>
      </fill>
      <border>
        <left style="thin">
          <color theme="0" tint="-0.14990691854609822"/>
        </left>
        <right style="thin">
          <color theme="0" tint="-0.14990691854609822"/>
        </right>
        <top style="thin">
          <color theme="0" tint="-0.14993743705557422"/>
        </top>
        <bottom style="thin">
          <color theme="0" tint="-0.14996795556505021"/>
        </bottom>
      </border>
    </dxf>
    <dxf>
      <fill>
        <patternFill patternType="none">
          <bgColor auto="1"/>
        </patternFill>
      </fill>
      <border>
        <top/>
        <bottom style="thin">
          <color theme="1" tint="0.24994659260841701"/>
        </bottom>
        <vertical/>
        <horizontal/>
      </border>
    </dxf>
    <dxf>
      <fill>
        <patternFill>
          <bgColor theme="0"/>
        </patternFill>
      </fill>
      <border>
        <left style="thin">
          <color theme="0" tint="-0.14990691854609822"/>
        </left>
        <right style="thin">
          <color theme="0" tint="-0.14990691854609822"/>
        </right>
        <top style="thin">
          <color theme="0" tint="-0.14993743705557422"/>
        </top>
        <bottom style="thin">
          <color theme="0" tint="-0.14996795556505021"/>
        </bottom>
      </border>
    </dxf>
    <dxf>
      <fill>
        <patternFill patternType="none">
          <bgColor auto="1"/>
        </patternFill>
      </fill>
      <border>
        <top/>
        <bottom style="thin">
          <color theme="1" tint="0.24994659260841701"/>
        </bottom>
        <vertical/>
        <horizontal/>
      </border>
    </dxf>
    <dxf>
      <font>
        <color rgb="FFFFC000"/>
      </font>
      <fill>
        <patternFill>
          <bgColor theme="0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3743705557422"/>
        </top>
        <bottom style="thin">
          <color theme="0" tint="-0.14993743705557422"/>
        </bottom>
        <vertical/>
        <horizontal/>
      </border>
    </dxf>
    <dxf>
      <fill>
        <patternFill>
          <bgColor theme="0"/>
        </patternFill>
      </fill>
      <border>
        <left style="thin">
          <color theme="0" tint="-0.14990691854609822"/>
        </left>
        <right style="thin">
          <color theme="0" tint="-0.14990691854609822"/>
        </right>
        <top style="thin">
          <color theme="0" tint="-0.14993743705557422"/>
        </top>
        <bottom style="thin">
          <color theme="0" tint="-0.14996795556505021"/>
        </bottom>
      </border>
    </dxf>
    <dxf>
      <fill>
        <patternFill patternType="none">
          <bgColor auto="1"/>
        </patternFill>
      </fill>
      <border>
        <top/>
        <bottom style="thin">
          <color theme="1" tint="0.24994659260841701"/>
        </bottom>
        <vertical/>
        <horizontal/>
      </border>
    </dxf>
    <dxf>
      <font>
        <color theme="0"/>
      </font>
      <fill>
        <patternFill>
          <fgColor rgb="FFFF7862"/>
          <bgColor rgb="FFF65026"/>
        </patternFill>
      </fill>
    </dxf>
    <dxf>
      <font>
        <color rgb="FFE59903"/>
      </font>
      <fill>
        <patternFill patternType="none">
          <bgColor auto="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rgb="FFFFC000"/>
        </top>
        <bottom style="thin">
          <color rgb="FFFFC000"/>
        </bottom>
        <vertical/>
        <horizontal/>
      </border>
    </dxf>
    <dxf>
      <fill>
        <patternFill>
          <bgColor theme="0"/>
        </patternFill>
      </fill>
    </dxf>
    <dxf>
      <border>
        <horizontal style="thin">
          <color auto="1"/>
        </horizontal>
      </border>
    </dxf>
  </dxfs>
  <tableStyles count="3" defaultTableStyle="TableStyleMedium2" defaultPivotStyle="PivotStyleLight16">
    <tableStyle name="Ashampoo Money" pivot="0" count="1" xr9:uid="{FA69A03F-E7B0-4320-9107-2FDA7293C9BC}">
      <tableStyleElement type="wholeTable" dxfId="40"/>
    </tableStyle>
    <tableStyle name="Tabellenformat 1" pivot="0" count="1" xr9:uid="{ACB33F47-9702-4AA6-A6DF-579E64FED98A}">
      <tableStyleElement type="firstColumnStripe" size="3"/>
    </tableStyle>
    <tableStyle name="Tabellenformat 2" pivot="0" count="1" xr9:uid="{019EF54C-EAA8-4DFB-A017-8AD4F2D833BA}">
      <tableStyleElement type="firstColumn" dxfId="39"/>
    </tableStyle>
  </tableStyles>
  <colors>
    <mruColors>
      <color rgb="FFF65026"/>
      <color rgb="FF292524"/>
      <color rgb="FF435362"/>
      <color rgb="FFF7F7F7"/>
      <color rgb="FF00A4EF"/>
      <color rgb="FF00B490"/>
      <color rgb="FF53AE50"/>
      <color rgb="FF3A4856"/>
      <color rgb="FFFF6D55"/>
      <color rgb="FF8064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22/11/relationships/FeaturePropertyBag" Target="featurePropertyBag/featurePropertyBag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www.personizer.com/de/?utm_medium=personizer&amp;utm_source=template&amp;utm_campaign=dach_zeiterfassungvorlage_052025&amp;utm_content=excel" TargetMode="External"/><Relationship Id="rId1" Type="http://schemas.openxmlformats.org/officeDocument/2006/relationships/hyperlink" Target="#Erfassung!A1"/><Relationship Id="rId4" Type="http://schemas.openxmlformats.org/officeDocument/2006/relationships/image" Target="../media/image2.sv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Hilfe!A1"/><Relationship Id="rId13" Type="http://schemas.openxmlformats.org/officeDocument/2006/relationships/image" Target="../media/image2.svg"/><Relationship Id="rId3" Type="http://schemas.openxmlformats.org/officeDocument/2006/relationships/image" Target="../media/image5.png"/><Relationship Id="rId7" Type="http://schemas.openxmlformats.org/officeDocument/2006/relationships/hyperlink" Target="#Stammdaten!A1"/><Relationship Id="rId12" Type="http://schemas.openxmlformats.org/officeDocument/2006/relationships/image" Target="../media/image1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6" Type="http://schemas.openxmlformats.org/officeDocument/2006/relationships/hyperlink" Target="#Stundenzettel!A1"/><Relationship Id="rId11" Type="http://schemas.openxmlformats.org/officeDocument/2006/relationships/hyperlink" Target="https://www.personizer.com/de/?utm_medium=chip&amp;utm_source=template&amp;utm_campaign=dach_zeiterfassungvorlage_052025&amp;utm_content=excel" TargetMode="External"/><Relationship Id="rId5" Type="http://schemas.openxmlformats.org/officeDocument/2006/relationships/hyperlink" Target="#Erfassung!A1"/><Relationship Id="rId10" Type="http://schemas.openxmlformats.org/officeDocument/2006/relationships/image" Target="../media/image8.svg"/><Relationship Id="rId4" Type="http://schemas.openxmlformats.org/officeDocument/2006/relationships/image" Target="../media/image6.png"/><Relationship Id="rId9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ersonizer.com/de/?utm_medium=chip&amp;utm_source=template&amp;utm_campaign=dach_zeiterfassungvorlage_052025&amp;utm_content=excel" TargetMode="External"/><Relationship Id="rId2" Type="http://schemas.openxmlformats.org/officeDocument/2006/relationships/hyperlink" Target="https://www.personizer.com/de/hr/arbeitszeiterfassung-excel-vorlage-download/?utm_medium=print&amp;utm_source=template&amp;utm_campaign=dach_zeiterfassungvorlage_102025&amp;utm_content=excel" TargetMode="External"/><Relationship Id="rId1" Type="http://schemas.openxmlformats.org/officeDocument/2006/relationships/hyperlink" Target="#Erfassung!A1"/><Relationship Id="rId5" Type="http://schemas.openxmlformats.org/officeDocument/2006/relationships/image" Target="../media/image2.svg"/><Relationship Id="rId4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svg"/><Relationship Id="rId2" Type="http://schemas.openxmlformats.org/officeDocument/2006/relationships/image" Target="../media/image9.png"/><Relationship Id="rId1" Type="http://schemas.openxmlformats.org/officeDocument/2006/relationships/hyperlink" Target="#Erfassung!A1"/><Relationship Id="rId6" Type="http://schemas.openxmlformats.org/officeDocument/2006/relationships/image" Target="../media/image2.svg"/><Relationship Id="rId5" Type="http://schemas.openxmlformats.org/officeDocument/2006/relationships/image" Target="../media/image1.png"/><Relationship Id="rId4" Type="http://schemas.openxmlformats.org/officeDocument/2006/relationships/hyperlink" Target="https://www.personizer.com/de/?utm_medium=chip&amp;utm_source=template&amp;utm_campaign=dach_zeiterfassungvorlage_052025&amp;utm_content=excel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www.personizer.com/de/?utm_medium=chip&amp;utm_source=template&amp;utm_campaign=dach_zeiterfassungvorlage_052025&amp;utm_content=excel" TargetMode="External"/><Relationship Id="rId1" Type="http://schemas.openxmlformats.org/officeDocument/2006/relationships/hyperlink" Target="#Erfassung!A1"/><Relationship Id="rId4" Type="http://schemas.openxmlformats.org/officeDocument/2006/relationships/image" Target="../media/image2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19" name="Textfeld 1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3188792-23AF-48D8-B21B-53967EBA2670}"/>
            </a:ext>
          </a:extLst>
        </xdr:cNvPr>
        <xdr:cNvSpPr txBox="1"/>
      </xdr:nvSpPr>
      <xdr:spPr>
        <a:xfrm>
          <a:off x="1685925" y="377190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21" name="Textfeld 20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714FB37-B24B-43F8-AC12-B021A285EF2C}"/>
            </a:ext>
          </a:extLst>
        </xdr:cNvPr>
        <xdr:cNvSpPr txBox="1"/>
      </xdr:nvSpPr>
      <xdr:spPr>
        <a:xfrm>
          <a:off x="1685925" y="377190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91582</xdr:colOff>
      <xdr:row>1</xdr:row>
      <xdr:rowOff>5442</xdr:rowOff>
    </xdr:to>
    <xdr:pic>
      <xdr:nvPicPr>
        <xdr:cNvPr id="4" name="Grafik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2D3F924-FFEA-4556-9B9E-108E61077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0" y="0"/>
          <a:ext cx="1822411" cy="5007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801756</xdr:colOff>
      <xdr:row>1</xdr:row>
      <xdr:rowOff>1</xdr:rowOff>
    </xdr:from>
    <xdr:to>
      <xdr:col>9</xdr:col>
      <xdr:colOff>0</xdr:colOff>
      <xdr:row>3</xdr:row>
      <xdr:rowOff>0</xdr:rowOff>
    </xdr:to>
    <xdr:sp macro="" textlink="">
      <xdr:nvSpPr>
        <xdr:cNvPr id="4" name="Rechteck: abgerundete Ecken 3">
          <a:extLst>
            <a:ext uri="{FF2B5EF4-FFF2-40B4-BE49-F238E27FC236}">
              <a16:creationId xmlns:a16="http://schemas.microsoft.com/office/drawing/2014/main" id="{B5710F66-12E1-4A6C-AFC8-C7E41784CE0A}"/>
            </a:ext>
          </a:extLst>
        </xdr:cNvPr>
        <xdr:cNvSpPr/>
      </xdr:nvSpPr>
      <xdr:spPr>
        <a:xfrm>
          <a:off x="4562276" y="504703"/>
          <a:ext cx="4730166" cy="692726"/>
        </a:xfrm>
        <a:prstGeom prst="roundRect">
          <a:avLst>
            <a:gd name="adj" fmla="val 13034"/>
          </a:avLst>
        </a:prstGeom>
        <a:noFill/>
        <a:ln>
          <a:solidFill>
            <a:srgbClr val="F65026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 editAs="oneCell">
    <xdr:from>
      <xdr:col>7</xdr:col>
      <xdr:colOff>28573</xdr:colOff>
      <xdr:row>1</xdr:row>
      <xdr:rowOff>72386</xdr:rowOff>
    </xdr:from>
    <xdr:to>
      <xdr:col>7</xdr:col>
      <xdr:colOff>174757</xdr:colOff>
      <xdr:row>1</xdr:row>
      <xdr:rowOff>245741</xdr:rowOff>
    </xdr:to>
    <xdr:pic>
      <xdr:nvPicPr>
        <xdr:cNvPr id="11" name="Grafik 10">
          <a:extLst>
            <a:ext uri="{FF2B5EF4-FFF2-40B4-BE49-F238E27FC236}">
              <a16:creationId xmlns:a16="http://schemas.microsoft.com/office/drawing/2014/main" id="{78FEF2DC-CCAC-4E51-AD76-A50238B51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10598" y="377186"/>
          <a:ext cx="146184" cy="173355"/>
        </a:xfrm>
        <a:prstGeom prst="rect">
          <a:avLst/>
        </a:prstGeom>
      </xdr:spPr>
    </xdr:pic>
    <xdr:clientData/>
  </xdr:twoCellAnchor>
  <xdr:twoCellAnchor editAs="oneCell">
    <xdr:from>
      <xdr:col>6</xdr:col>
      <xdr:colOff>129540</xdr:colOff>
      <xdr:row>1</xdr:row>
      <xdr:rowOff>72386</xdr:rowOff>
    </xdr:from>
    <xdr:to>
      <xdr:col>6</xdr:col>
      <xdr:colOff>282229</xdr:colOff>
      <xdr:row>1</xdr:row>
      <xdr:rowOff>224786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CA18823C-8CA1-41C3-8375-6B6466DF3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73340" y="377186"/>
          <a:ext cx="152689" cy="152400"/>
        </a:xfrm>
        <a:prstGeom prst="rect">
          <a:avLst/>
        </a:prstGeom>
      </xdr:spPr>
    </xdr:pic>
    <xdr:clientData/>
  </xdr:twoCellAnchor>
  <xdr:twoCellAnchor editAs="oneCell">
    <xdr:from>
      <xdr:col>5</xdr:col>
      <xdr:colOff>156208</xdr:colOff>
      <xdr:row>1</xdr:row>
      <xdr:rowOff>72386</xdr:rowOff>
    </xdr:from>
    <xdr:to>
      <xdr:col>5</xdr:col>
      <xdr:colOff>304798</xdr:colOff>
      <xdr:row>1</xdr:row>
      <xdr:rowOff>236216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93FE1A7F-976A-46BE-9CCC-E018DB0A0E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1783" y="377186"/>
          <a:ext cx="148590" cy="163830"/>
        </a:xfrm>
        <a:prstGeom prst="rect">
          <a:avLst/>
        </a:prstGeom>
      </xdr:spPr>
    </xdr:pic>
    <xdr:clientData/>
  </xdr:twoCellAnchor>
  <xdr:twoCellAnchor editAs="oneCell">
    <xdr:from>
      <xdr:col>8</xdr:col>
      <xdr:colOff>52598</xdr:colOff>
      <xdr:row>1</xdr:row>
      <xdr:rowOff>79012</xdr:rowOff>
    </xdr:from>
    <xdr:to>
      <xdr:col>8</xdr:col>
      <xdr:colOff>224048</xdr:colOff>
      <xdr:row>1</xdr:row>
      <xdr:rowOff>250462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E6BB6CBC-F092-429B-B355-3C7F05FD3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7398" y="582595"/>
          <a:ext cx="171450" cy="1714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16" name="Textfeld 1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599FB0ED-A248-4297-8B40-F79155E116DE}"/>
            </a:ext>
          </a:extLst>
        </xdr:cNvPr>
        <xdr:cNvSpPr txBox="1"/>
      </xdr:nvSpPr>
      <xdr:spPr>
        <a:xfrm>
          <a:off x="0" y="539115"/>
          <a:ext cx="2087880" cy="3952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1</xdr:row>
      <xdr:rowOff>367665</xdr:rowOff>
    </xdr:from>
    <xdr:to>
      <xdr:col>0</xdr:col>
      <xdr:colOff>40005</xdr:colOff>
      <xdr:row>2</xdr:row>
      <xdr:rowOff>381000</xdr:rowOff>
    </xdr:to>
    <xdr:sp macro="" textlink="">
      <xdr:nvSpPr>
        <xdr:cNvPr id="17" name="Textfeld 1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4D747947-9D26-4A9F-873C-EF84390769E5}"/>
            </a:ext>
          </a:extLst>
        </xdr:cNvPr>
        <xdr:cNvSpPr txBox="1"/>
      </xdr:nvSpPr>
      <xdr:spPr>
        <a:xfrm>
          <a:off x="0" y="915353"/>
          <a:ext cx="2087880" cy="4133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0</xdr:col>
      <xdr:colOff>20955</xdr:colOff>
      <xdr:row>4</xdr:row>
      <xdr:rowOff>11430</xdr:rowOff>
    </xdr:to>
    <xdr:sp macro="" textlink="">
      <xdr:nvSpPr>
        <xdr:cNvPr id="18" name="Textfeld 1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9F3BACA4-0E88-45C6-BA77-D7F3BA6F1D36}"/>
            </a:ext>
          </a:extLst>
        </xdr:cNvPr>
        <xdr:cNvSpPr txBox="1"/>
      </xdr:nvSpPr>
      <xdr:spPr>
        <a:xfrm>
          <a:off x="0" y="1369695"/>
          <a:ext cx="2068830" cy="5276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4</xdr:row>
      <xdr:rowOff>15240</xdr:rowOff>
    </xdr:from>
    <xdr:to>
      <xdr:col>0</xdr:col>
      <xdr:colOff>17145</xdr:colOff>
      <xdr:row>5</xdr:row>
      <xdr:rowOff>17145</xdr:rowOff>
    </xdr:to>
    <xdr:sp macro="" textlink="">
      <xdr:nvSpPr>
        <xdr:cNvPr id="19" name="Textfeld 18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55EF4F4A-0B8A-40C6-8754-2635EAA6BB56}"/>
            </a:ext>
          </a:extLst>
        </xdr:cNvPr>
        <xdr:cNvSpPr txBox="1"/>
      </xdr:nvSpPr>
      <xdr:spPr>
        <a:xfrm>
          <a:off x="0" y="1901190"/>
          <a:ext cx="2065020" cy="3638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1</xdr:col>
      <xdr:colOff>480060</xdr:colOff>
      <xdr:row>3</xdr:row>
      <xdr:rowOff>297180</xdr:rowOff>
    </xdr:from>
    <xdr:to>
      <xdr:col>2</xdr:col>
      <xdr:colOff>937259</xdr:colOff>
      <xdr:row>5</xdr:row>
      <xdr:rowOff>12468</xdr:rowOff>
    </xdr:to>
    <xdr:sp macro="" textlink="">
      <xdr:nvSpPr>
        <xdr:cNvPr id="2" name="Rechteck: abgerundete Ecken 1">
          <a:extLst>
            <a:ext uri="{FF2B5EF4-FFF2-40B4-BE49-F238E27FC236}">
              <a16:creationId xmlns:a16="http://schemas.microsoft.com/office/drawing/2014/main" id="{CA4EBE7F-9432-4E56-940F-9E23571A6BE8}"/>
            </a:ext>
          </a:extLst>
        </xdr:cNvPr>
        <xdr:cNvSpPr/>
      </xdr:nvSpPr>
      <xdr:spPr>
        <a:xfrm>
          <a:off x="716280" y="1714500"/>
          <a:ext cx="944879" cy="294408"/>
        </a:xfrm>
        <a:prstGeom prst="roundRect">
          <a:avLst>
            <a:gd name="adj" fmla="val 13034"/>
          </a:avLst>
        </a:prstGeom>
        <a:noFill/>
        <a:ln>
          <a:solidFill>
            <a:srgbClr val="F65026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de-DE" sz="1100"/>
        </a:p>
      </xdr:txBody>
    </xdr:sp>
    <xdr:clientData/>
  </xdr:twoCellAnchor>
  <xdr:twoCellAnchor editAs="oneCell">
    <xdr:from>
      <xdr:col>2</xdr:col>
      <xdr:colOff>584487</xdr:colOff>
      <xdr:row>2</xdr:row>
      <xdr:rowOff>160906</xdr:rowOff>
    </xdr:from>
    <xdr:to>
      <xdr:col>3</xdr:col>
      <xdr:colOff>27244</xdr:colOff>
      <xdr:row>3</xdr:row>
      <xdr:rowOff>289463</xdr:rowOff>
    </xdr:to>
    <xdr:pic>
      <xdr:nvPicPr>
        <xdr:cNvPr id="3" name="Grafik 2" descr="Pfeil mit einer Linie: Kurve gegen den Uhrzeigersinn mit einfarbiger Füllung">
          <a:extLst>
            <a:ext uri="{FF2B5EF4-FFF2-40B4-BE49-F238E27FC236}">
              <a16:creationId xmlns:a16="http://schemas.microsoft.com/office/drawing/2014/main" id="{38C5F356-FCE3-4E99-B312-3A6C3250B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96DAC541-7B7A-43D3-8B79-37D633B846F1}">
              <asvg:svgBlip xmlns:asvg="http://schemas.microsoft.com/office/drawing/2016/SVG/main" r:embed="rId10"/>
            </a:ext>
          </a:extLst>
        </a:blip>
        <a:srcRect/>
        <a:stretch/>
      </xdr:blipFill>
      <xdr:spPr>
        <a:xfrm rot="14988532">
          <a:off x="1330158" y="971892"/>
          <a:ext cx="433357" cy="433357"/>
        </a:xfrm>
        <a:prstGeom prst="rect">
          <a:avLst/>
        </a:prstGeom>
      </xdr:spPr>
    </xdr:pic>
    <xdr:clientData/>
  </xdr:twoCellAnchor>
  <xdr:twoCellAnchor>
    <xdr:from>
      <xdr:col>2</xdr:col>
      <xdr:colOff>964475</xdr:colOff>
      <xdr:row>2</xdr:row>
      <xdr:rowOff>146958</xdr:rowOff>
    </xdr:from>
    <xdr:to>
      <xdr:col>3</xdr:col>
      <xdr:colOff>849086</xdr:colOff>
      <xdr:row>3</xdr:row>
      <xdr:rowOff>85998</xdr:rowOff>
    </xdr:to>
    <xdr:sp macro="" textlink="">
      <xdr:nvSpPr>
        <xdr:cNvPr id="5" name="Rechteck 4">
          <a:extLst>
            <a:ext uri="{FF2B5EF4-FFF2-40B4-BE49-F238E27FC236}">
              <a16:creationId xmlns:a16="http://schemas.microsoft.com/office/drawing/2014/main" id="{97780A01-C40A-2B25-43B5-DADFF8273B17}"/>
            </a:ext>
          </a:extLst>
        </xdr:cNvPr>
        <xdr:cNvSpPr/>
      </xdr:nvSpPr>
      <xdr:spPr>
        <a:xfrm>
          <a:off x="1710146" y="957944"/>
          <a:ext cx="875211" cy="2438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100">
              <a:solidFill>
                <a:sysClr val="windowText" lastClr="000000"/>
              </a:solidFill>
              <a:latin typeface="Bahnschrift Condensed" panose="020B0502040204020203" pitchFamily="34" charset="0"/>
            </a:rPr>
            <a:t>Monat wählen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86140</xdr:colOff>
      <xdr:row>1</xdr:row>
      <xdr:rowOff>5442</xdr:rowOff>
    </xdr:to>
    <xdr:pic>
      <xdr:nvPicPr>
        <xdr:cNvPr id="7" name="Grafik 6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ADABD53B-2071-41DF-89E4-02924C3981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96DAC541-7B7A-43D3-8B79-37D633B846F1}">
              <asvg:svgBlip xmlns:asvg="http://schemas.microsoft.com/office/drawing/2016/SVG/main" r:embed="rId13"/>
            </a:ext>
          </a:extLst>
        </a:blip>
        <a:stretch>
          <a:fillRect/>
        </a:stretch>
      </xdr:blipFill>
      <xdr:spPr>
        <a:xfrm>
          <a:off x="0" y="0"/>
          <a:ext cx="1822411" cy="51162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38</xdr:row>
      <xdr:rowOff>42863</xdr:rowOff>
    </xdr:from>
    <xdr:ext cx="995363" cy="171450"/>
    <xdr:sp macro="" textlink="">
      <xdr:nvSpPr>
        <xdr:cNvPr id="3" name="Check Box 11" hidden="1">
          <a:extLst>
            <a:ext uri="{63B3BB69-23CF-44E3-9099-C40C66FF867C}">
              <a14:compatExt xmlns:a14="http://schemas.microsoft.com/office/drawing/2010/main" spid="_x0000_s4107"/>
            </a:ext>
            <a:ext uri="{FF2B5EF4-FFF2-40B4-BE49-F238E27FC236}">
              <a16:creationId xmlns:a16="http://schemas.microsoft.com/office/drawing/2014/main" id="{A99B6343-DE10-4A28-9C1C-4D88CB6163C7}"/>
            </a:ext>
          </a:extLst>
        </xdr:cNvPr>
        <xdr:cNvSpPr/>
      </xdr:nvSpPr>
      <xdr:spPr bwMode="auto">
        <a:xfrm>
          <a:off x="2443163" y="3857626"/>
          <a:ext cx="995363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39</xdr:row>
      <xdr:rowOff>42863</xdr:rowOff>
    </xdr:from>
    <xdr:ext cx="995363" cy="180975"/>
    <xdr:sp macro="" textlink="">
      <xdr:nvSpPr>
        <xdr:cNvPr id="4" name="Check Box 12" hidden="1">
          <a:extLst>
            <a:ext uri="{63B3BB69-23CF-44E3-9099-C40C66FF867C}">
              <a14:compatExt xmlns:a14="http://schemas.microsoft.com/office/drawing/2010/main" spid="_x0000_s4108"/>
            </a:ext>
            <a:ext uri="{FF2B5EF4-FFF2-40B4-BE49-F238E27FC236}">
              <a16:creationId xmlns:a16="http://schemas.microsoft.com/office/drawing/2014/main" id="{A01459DC-B135-4D16-AB07-9A073AC5497A}"/>
            </a:ext>
          </a:extLst>
        </xdr:cNvPr>
        <xdr:cNvSpPr/>
      </xdr:nvSpPr>
      <xdr:spPr bwMode="auto">
        <a:xfrm>
          <a:off x="2443163" y="4138613"/>
          <a:ext cx="995363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40</xdr:row>
      <xdr:rowOff>38100</xdr:rowOff>
    </xdr:from>
    <xdr:ext cx="995363" cy="180975"/>
    <xdr:sp macro="" textlink="">
      <xdr:nvSpPr>
        <xdr:cNvPr id="5" name="Check Box 13" hidden="1">
          <a:extLst>
            <a:ext uri="{63B3BB69-23CF-44E3-9099-C40C66FF867C}">
              <a14:compatExt xmlns:a14="http://schemas.microsoft.com/office/drawing/2010/main" spid="_x0000_s4109"/>
            </a:ext>
            <a:ext uri="{FF2B5EF4-FFF2-40B4-BE49-F238E27FC236}">
              <a16:creationId xmlns:a16="http://schemas.microsoft.com/office/drawing/2014/main" id="{538D773F-FBFE-4D74-98A4-8E1FCD190EF6}"/>
            </a:ext>
          </a:extLst>
        </xdr:cNvPr>
        <xdr:cNvSpPr/>
      </xdr:nvSpPr>
      <xdr:spPr bwMode="auto">
        <a:xfrm>
          <a:off x="2443163" y="4414838"/>
          <a:ext cx="995363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41</xdr:row>
      <xdr:rowOff>47625</xdr:rowOff>
    </xdr:from>
    <xdr:ext cx="995363" cy="180975"/>
    <xdr:sp macro="" textlink="">
      <xdr:nvSpPr>
        <xdr:cNvPr id="6" name="Check Box 14" hidden="1">
          <a:extLst>
            <a:ext uri="{63B3BB69-23CF-44E3-9099-C40C66FF867C}">
              <a14:compatExt xmlns:a14="http://schemas.microsoft.com/office/drawing/2010/main" spid="_x0000_s4110"/>
            </a:ext>
            <a:ext uri="{FF2B5EF4-FFF2-40B4-BE49-F238E27FC236}">
              <a16:creationId xmlns:a16="http://schemas.microsoft.com/office/drawing/2014/main" id="{3D99928B-5106-4046-B111-5FA3FF7F45BD}"/>
            </a:ext>
          </a:extLst>
        </xdr:cNvPr>
        <xdr:cNvSpPr/>
      </xdr:nvSpPr>
      <xdr:spPr bwMode="auto">
        <a:xfrm>
          <a:off x="2443163" y="4705350"/>
          <a:ext cx="995363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8" name="Textfeld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6C1B705-2F46-4CE9-AB75-3DF406E63376}"/>
            </a:ext>
          </a:extLst>
        </xdr:cNvPr>
        <xdr:cNvSpPr txBox="1"/>
      </xdr:nvSpPr>
      <xdr:spPr>
        <a:xfrm>
          <a:off x="1685925" y="377190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10" name="Textfeld 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683B70B-CDF7-4972-BC21-E4FBE56C5A45}"/>
            </a:ext>
          </a:extLst>
        </xdr:cNvPr>
        <xdr:cNvSpPr txBox="1"/>
      </xdr:nvSpPr>
      <xdr:spPr>
        <a:xfrm>
          <a:off x="1685925" y="377190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oneCellAnchor>
    <xdr:from>
      <xdr:col>7</xdr:col>
      <xdr:colOff>0</xdr:colOff>
      <xdr:row>38</xdr:row>
      <xdr:rowOff>42863</xdr:rowOff>
    </xdr:from>
    <xdr:ext cx="995363" cy="171450"/>
    <xdr:sp macro="" textlink="">
      <xdr:nvSpPr>
        <xdr:cNvPr id="2" name="Check Box 11" hidden="1">
          <a:extLst>
            <a:ext uri="{63B3BB69-23CF-44E3-9099-C40C66FF867C}">
              <a14:compatExt xmlns:a14="http://schemas.microsoft.com/office/drawing/2010/main" spid="_x0000_s4107"/>
            </a:ext>
            <a:ext uri="{FF2B5EF4-FFF2-40B4-BE49-F238E27FC236}">
              <a16:creationId xmlns:a16="http://schemas.microsoft.com/office/drawing/2014/main" id="{241070F4-766D-48E1-A990-D52D9D491CEA}"/>
            </a:ext>
          </a:extLst>
        </xdr:cNvPr>
        <xdr:cNvSpPr/>
      </xdr:nvSpPr>
      <xdr:spPr bwMode="auto">
        <a:xfrm>
          <a:off x="6804660" y="11701463"/>
          <a:ext cx="995363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264335</xdr:colOff>
      <xdr:row>19</xdr:row>
      <xdr:rowOff>177771</xdr:rowOff>
    </xdr:from>
    <xdr:to>
      <xdr:col>4</xdr:col>
      <xdr:colOff>559846</xdr:colOff>
      <xdr:row>20</xdr:row>
      <xdr:rowOff>291103</xdr:rowOff>
    </xdr:to>
    <xdr:sp macro="" textlink="">
      <xdr:nvSpPr>
        <xdr:cNvPr id="11" name="Rechteck: abgerundete Ecken 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E8C9D8A-4E0A-4DD5-A4EA-0906326F0257}"/>
            </a:ext>
          </a:extLst>
        </xdr:cNvPr>
        <xdr:cNvSpPr>
          <a:spLocks noChangeAspect="1"/>
        </xdr:cNvSpPr>
      </xdr:nvSpPr>
      <xdr:spPr>
        <a:xfrm>
          <a:off x="1286311" y="6166195"/>
          <a:ext cx="1873300" cy="418132"/>
        </a:xfrm>
        <a:prstGeom prst="roundRect">
          <a:avLst>
            <a:gd name="adj" fmla="val 8065"/>
          </a:avLst>
        </a:prstGeom>
        <a:noFill/>
        <a:ln>
          <a:solidFill>
            <a:srgbClr val="FF7862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de-DE" sz="1100" b="1">
              <a:solidFill>
                <a:schemeClr val="tx1"/>
              </a:solidFill>
            </a:rPr>
            <a:t>AUF NEUE</a:t>
          </a:r>
          <a:r>
            <a:rPr lang="de-DE" sz="1100" b="1" baseline="0">
              <a:solidFill>
                <a:schemeClr val="tx1"/>
              </a:solidFill>
            </a:rPr>
            <a:t> VERSION</a:t>
          </a:r>
          <a:r>
            <a:rPr lang="de-DE" sz="1100" b="1">
              <a:solidFill>
                <a:schemeClr val="tx1"/>
              </a:solidFill>
            </a:rPr>
            <a:t> PRÜFEN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4497</xdr:colOff>
      <xdr:row>1</xdr:row>
      <xdr:rowOff>5442</xdr:rowOff>
    </xdr:to>
    <xdr:pic>
      <xdr:nvPicPr>
        <xdr:cNvPr id="7" name="Grafik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5A95667-5D8F-46A0-B486-92BA589E2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0"/>
          <a:ext cx="1822411" cy="51162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3" name="Textfeld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C547CCA-EE70-44E6-A0B4-90D84CCC4E50}"/>
            </a:ext>
          </a:extLst>
        </xdr:cNvPr>
        <xdr:cNvSpPr txBox="1"/>
      </xdr:nvSpPr>
      <xdr:spPr>
        <a:xfrm>
          <a:off x="0" y="501015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4" name="Textfeld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AB3E313-90EC-436C-A722-127C9EB11C5C}"/>
            </a:ext>
          </a:extLst>
        </xdr:cNvPr>
        <xdr:cNvSpPr txBox="1"/>
      </xdr:nvSpPr>
      <xdr:spPr>
        <a:xfrm>
          <a:off x="0" y="501015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5" name="Textfeld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5F7530C-01AE-4BB8-BA81-8ECEC2D90E95}"/>
            </a:ext>
          </a:extLst>
        </xdr:cNvPr>
        <xdr:cNvSpPr txBox="1"/>
      </xdr:nvSpPr>
      <xdr:spPr>
        <a:xfrm>
          <a:off x="0" y="501015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6" name="Textfeld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6144585-D5A1-4357-A1B1-F43BC8A1A24A}"/>
            </a:ext>
          </a:extLst>
        </xdr:cNvPr>
        <xdr:cNvSpPr txBox="1"/>
      </xdr:nvSpPr>
      <xdr:spPr>
        <a:xfrm>
          <a:off x="0" y="501015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7" name="Textfeld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4F58ECA-D4C9-428A-9815-B28ACA440FB4}"/>
            </a:ext>
          </a:extLst>
        </xdr:cNvPr>
        <xdr:cNvSpPr txBox="1"/>
      </xdr:nvSpPr>
      <xdr:spPr>
        <a:xfrm>
          <a:off x="0" y="501015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8" name="Textfeld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B376EE1-35E5-4CE3-BFE1-FF2FC763FD34}"/>
            </a:ext>
          </a:extLst>
        </xdr:cNvPr>
        <xdr:cNvSpPr txBox="1"/>
      </xdr:nvSpPr>
      <xdr:spPr>
        <a:xfrm>
          <a:off x="0" y="501015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oneCellAnchor>
    <xdr:from>
      <xdr:col>1</xdr:col>
      <xdr:colOff>184417</xdr:colOff>
      <xdr:row>4</xdr:row>
      <xdr:rowOff>234362</xdr:rowOff>
    </xdr:from>
    <xdr:ext cx="648000" cy="648000"/>
    <xdr:sp macro="" textlink="">
      <xdr:nvSpPr>
        <xdr:cNvPr id="10" name="Flussdiagramm: Verbinder 9">
          <a:extLst>
            <a:ext uri="{FF2B5EF4-FFF2-40B4-BE49-F238E27FC236}">
              <a16:creationId xmlns:a16="http://schemas.microsoft.com/office/drawing/2014/main" id="{B5219BC7-2610-41A2-8DE2-0097EF87CF8F}"/>
            </a:ext>
          </a:extLst>
        </xdr:cNvPr>
        <xdr:cNvSpPr>
          <a:spLocks noChangeAspect="1"/>
        </xdr:cNvSpPr>
      </xdr:nvSpPr>
      <xdr:spPr>
        <a:xfrm>
          <a:off x="417499" y="3793350"/>
          <a:ext cx="648000" cy="648000"/>
        </a:xfrm>
        <a:prstGeom prst="flowChartConnector">
          <a:avLst/>
        </a:prstGeom>
        <a:solidFill>
          <a:srgbClr val="F65026"/>
        </a:solidFill>
        <a:ln w="12700">
          <a:solidFill>
            <a:srgbClr val="616E7C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de-DE" sz="3600" b="1">
              <a:latin typeface="Roboto Condensed" pitchFamily="2" charset="0"/>
              <a:ea typeface="Roboto Condensed" pitchFamily="2" charset="0"/>
            </a:rPr>
            <a:t>3</a:t>
          </a:r>
          <a:endParaRPr lang="de-DE" sz="2000" b="1">
            <a:latin typeface="Roboto Condensed" pitchFamily="2" charset="0"/>
            <a:ea typeface="Roboto Condensed" pitchFamily="2" charset="0"/>
          </a:endParaRPr>
        </a:p>
      </xdr:txBody>
    </xdr:sp>
    <xdr:clientData/>
  </xdr:oneCellAnchor>
  <xdr:oneCellAnchor>
    <xdr:from>
      <xdr:col>1</xdr:col>
      <xdr:colOff>193382</xdr:colOff>
      <xdr:row>5</xdr:row>
      <xdr:rowOff>148555</xdr:rowOff>
    </xdr:from>
    <xdr:ext cx="648000" cy="648000"/>
    <xdr:sp macro="" textlink="">
      <xdr:nvSpPr>
        <xdr:cNvPr id="11" name="Flussdiagramm: Verbinder 10">
          <a:extLst>
            <a:ext uri="{FF2B5EF4-FFF2-40B4-BE49-F238E27FC236}">
              <a16:creationId xmlns:a16="http://schemas.microsoft.com/office/drawing/2014/main" id="{10D45FC0-C431-4D84-B688-A199F75B4A56}"/>
            </a:ext>
          </a:extLst>
        </xdr:cNvPr>
        <xdr:cNvSpPr>
          <a:spLocks noChangeAspect="1"/>
        </xdr:cNvSpPr>
      </xdr:nvSpPr>
      <xdr:spPr>
        <a:xfrm>
          <a:off x="426464" y="4855026"/>
          <a:ext cx="648000" cy="648000"/>
        </a:xfrm>
        <a:prstGeom prst="flowChartConnector">
          <a:avLst/>
        </a:prstGeom>
        <a:solidFill>
          <a:srgbClr val="F65026"/>
        </a:solidFill>
        <a:ln w="12700">
          <a:solidFill>
            <a:srgbClr val="616E7C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de-DE" sz="3600" b="1">
              <a:latin typeface="Roboto Condensed" pitchFamily="2" charset="0"/>
              <a:ea typeface="Roboto Condensed" pitchFamily="2" charset="0"/>
            </a:rPr>
            <a:t>4</a:t>
          </a:r>
        </a:p>
        <a:p>
          <a:pPr algn="ctr"/>
          <a:endParaRPr lang="de-DE" sz="2000" b="1">
            <a:latin typeface="Roboto Condensed" pitchFamily="2" charset="0"/>
            <a:ea typeface="Roboto Condensed" pitchFamily="2" charset="0"/>
          </a:endParaRPr>
        </a:p>
      </xdr:txBody>
    </xdr:sp>
    <xdr:clientData/>
  </xdr:oneCellAnchor>
  <xdr:oneCellAnchor>
    <xdr:from>
      <xdr:col>1</xdr:col>
      <xdr:colOff>175452</xdr:colOff>
      <xdr:row>3</xdr:row>
      <xdr:rowOff>243326</xdr:rowOff>
    </xdr:from>
    <xdr:ext cx="648000" cy="648000"/>
    <xdr:sp macro="" textlink="">
      <xdr:nvSpPr>
        <xdr:cNvPr id="12" name="Flussdiagramm: Verbinder 11">
          <a:extLst>
            <a:ext uri="{FF2B5EF4-FFF2-40B4-BE49-F238E27FC236}">
              <a16:creationId xmlns:a16="http://schemas.microsoft.com/office/drawing/2014/main" id="{3E4F6DD7-2034-469C-9632-24C681FCEC22}"/>
            </a:ext>
          </a:extLst>
        </xdr:cNvPr>
        <xdr:cNvSpPr>
          <a:spLocks noChangeAspect="1"/>
        </xdr:cNvSpPr>
      </xdr:nvSpPr>
      <xdr:spPr>
        <a:xfrm>
          <a:off x="408534" y="2654832"/>
          <a:ext cx="648000" cy="648000"/>
        </a:xfrm>
        <a:prstGeom prst="flowChartConnector">
          <a:avLst/>
        </a:prstGeom>
        <a:solidFill>
          <a:srgbClr val="F65026"/>
        </a:solidFill>
        <a:ln w="12700">
          <a:solidFill>
            <a:srgbClr val="616E7C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de-DE" sz="3600" b="1">
              <a:latin typeface="Roboto Condensed" pitchFamily="2" charset="0"/>
              <a:ea typeface="Roboto Condensed" pitchFamily="2" charset="0"/>
            </a:rPr>
            <a:t>2</a:t>
          </a:r>
          <a:endParaRPr lang="de-DE" sz="2000" b="1">
            <a:latin typeface="Roboto Condensed" pitchFamily="2" charset="0"/>
            <a:ea typeface="Roboto Condensed" pitchFamily="2" charset="0"/>
          </a:endParaRPr>
        </a:p>
      </xdr:txBody>
    </xdr:sp>
    <xdr:clientData/>
  </xdr:oneCellAnchor>
  <xdr:twoCellAnchor>
    <xdr:from>
      <xdr:col>1</xdr:col>
      <xdr:colOff>206221</xdr:colOff>
      <xdr:row>7</xdr:row>
      <xdr:rowOff>1739153</xdr:rowOff>
    </xdr:from>
    <xdr:to>
      <xdr:col>1</xdr:col>
      <xdr:colOff>854221</xdr:colOff>
      <xdr:row>7</xdr:row>
      <xdr:rowOff>2322798</xdr:rowOff>
    </xdr:to>
    <xdr:grpSp>
      <xdr:nvGrpSpPr>
        <xdr:cNvPr id="13" name="Gruppieren 12">
          <a:extLst>
            <a:ext uri="{FF2B5EF4-FFF2-40B4-BE49-F238E27FC236}">
              <a16:creationId xmlns:a16="http://schemas.microsoft.com/office/drawing/2014/main" id="{F988D258-6ECF-4590-919A-D5E2B6FA9E62}"/>
            </a:ext>
          </a:extLst>
        </xdr:cNvPr>
        <xdr:cNvGrpSpPr/>
      </xdr:nvGrpSpPr>
      <xdr:grpSpPr>
        <a:xfrm>
          <a:off x="434821" y="8339978"/>
          <a:ext cx="648000" cy="583645"/>
          <a:chOff x="493059" y="6729933"/>
          <a:chExt cx="720000" cy="720000"/>
        </a:xfrm>
      </xdr:grpSpPr>
      <xdr:sp macro="" textlink="">
        <xdr:nvSpPr>
          <xdr:cNvPr id="14" name="Flussdiagramm: Verbinder 13">
            <a:extLst>
              <a:ext uri="{FF2B5EF4-FFF2-40B4-BE49-F238E27FC236}">
                <a16:creationId xmlns:a16="http://schemas.microsoft.com/office/drawing/2014/main" id="{0B21E475-6373-A740-24DD-5D23CE56A53A}"/>
              </a:ext>
            </a:extLst>
          </xdr:cNvPr>
          <xdr:cNvSpPr>
            <a:spLocks noChangeAspect="1"/>
          </xdr:cNvSpPr>
        </xdr:nvSpPr>
        <xdr:spPr>
          <a:xfrm>
            <a:off x="493059" y="6729933"/>
            <a:ext cx="720000" cy="720000"/>
          </a:xfrm>
          <a:prstGeom prst="flowChartConnector">
            <a:avLst/>
          </a:prstGeom>
          <a:solidFill>
            <a:srgbClr val="F65026"/>
          </a:solidFill>
          <a:ln w="12700">
            <a:solidFill>
              <a:srgbClr val="616E7C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lang="de-DE" sz="1400" b="1">
              <a:latin typeface="Roboto Condensed" pitchFamily="2" charset="0"/>
              <a:ea typeface="Roboto Condensed" pitchFamily="2" charset="0"/>
            </a:endParaRPr>
          </a:p>
          <a:p>
            <a:pPr algn="ctr"/>
            <a:endParaRPr lang="de-DE" sz="1000" b="1">
              <a:latin typeface="Roboto Condensed" pitchFamily="2" charset="0"/>
              <a:ea typeface="Roboto Condensed" pitchFamily="2" charset="0"/>
            </a:endParaRPr>
          </a:p>
        </xdr:txBody>
      </xdr:sp>
      <xdr:pic>
        <xdr:nvPicPr>
          <xdr:cNvPr id="15" name="Grafik 14" descr="Rakete">
            <a:extLst>
              <a:ext uri="{FF2B5EF4-FFF2-40B4-BE49-F238E27FC236}">
                <a16:creationId xmlns:a16="http://schemas.microsoft.com/office/drawing/2014/main" id="{817BE93D-7C81-1A8F-55B8-F968CB60263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637360" y="6899333"/>
            <a:ext cx="387639" cy="385882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186979</xdr:colOff>
      <xdr:row>2</xdr:row>
      <xdr:rowOff>242048</xdr:rowOff>
    </xdr:from>
    <xdr:ext cx="648000" cy="648000"/>
    <xdr:sp macro="" textlink="">
      <xdr:nvSpPr>
        <xdr:cNvPr id="19" name="Flussdiagramm: Verbinder 18">
          <a:extLst>
            <a:ext uri="{FF2B5EF4-FFF2-40B4-BE49-F238E27FC236}">
              <a16:creationId xmlns:a16="http://schemas.microsoft.com/office/drawing/2014/main" id="{24F31567-99F7-4B24-BB4B-D54E8A52EA52}"/>
            </a:ext>
          </a:extLst>
        </xdr:cNvPr>
        <xdr:cNvSpPr>
          <a:spLocks noChangeAspect="1"/>
        </xdr:cNvSpPr>
      </xdr:nvSpPr>
      <xdr:spPr>
        <a:xfrm>
          <a:off x="420061" y="1506072"/>
          <a:ext cx="648000" cy="648000"/>
        </a:xfrm>
        <a:prstGeom prst="flowChartConnector">
          <a:avLst/>
        </a:prstGeom>
        <a:solidFill>
          <a:srgbClr val="F65026"/>
        </a:solidFill>
        <a:ln w="12700">
          <a:solidFill>
            <a:srgbClr val="616E7C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de-DE" sz="3600" b="1">
              <a:latin typeface="Roboto Condensed" pitchFamily="2" charset="0"/>
              <a:ea typeface="Roboto Condensed" pitchFamily="2" charset="0"/>
            </a:rPr>
            <a:t>1</a:t>
          </a:r>
          <a:endParaRPr lang="de-DE" sz="2000" b="1">
            <a:latin typeface="Roboto Condensed" pitchFamily="2" charset="0"/>
            <a:ea typeface="Roboto Condensed" pitchFamily="2" charset="0"/>
          </a:endParaRPr>
        </a:p>
      </xdr:txBody>
    </xdr:sp>
    <xdr:clientData/>
  </xdr:one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20" name="Textfeld 1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0150DB1-B1BF-4371-9649-A6BE93304474}"/>
            </a:ext>
          </a:extLst>
        </xdr:cNvPr>
        <xdr:cNvSpPr txBox="1"/>
      </xdr:nvSpPr>
      <xdr:spPr>
        <a:xfrm>
          <a:off x="0" y="501015"/>
          <a:ext cx="40005" cy="3886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21" name="Textfeld 20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2340CC9-CD5C-4ABC-82D7-C362FDF5A533}"/>
            </a:ext>
          </a:extLst>
        </xdr:cNvPr>
        <xdr:cNvSpPr txBox="1"/>
      </xdr:nvSpPr>
      <xdr:spPr>
        <a:xfrm>
          <a:off x="0" y="501015"/>
          <a:ext cx="40005" cy="3886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22" name="Textfeld 2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099C351-752F-4B3B-AD05-B5093B2E4A02}"/>
            </a:ext>
          </a:extLst>
        </xdr:cNvPr>
        <xdr:cNvSpPr txBox="1"/>
      </xdr:nvSpPr>
      <xdr:spPr>
        <a:xfrm>
          <a:off x="0" y="501015"/>
          <a:ext cx="40005" cy="3886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23" name="Textfeld 2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9013AB4-5DCA-415A-AC04-476454385050}"/>
            </a:ext>
          </a:extLst>
        </xdr:cNvPr>
        <xdr:cNvSpPr txBox="1"/>
      </xdr:nvSpPr>
      <xdr:spPr>
        <a:xfrm>
          <a:off x="0" y="501015"/>
          <a:ext cx="40005" cy="3886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445368</xdr:colOff>
      <xdr:row>1</xdr:row>
      <xdr:rowOff>5442</xdr:rowOff>
    </xdr:to>
    <xdr:pic>
      <xdr:nvPicPr>
        <xdr:cNvPr id="2" name="Grafik 1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3E336A8C-18B2-4380-B410-BC33E19B8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0" y="0"/>
          <a:ext cx="1822411" cy="51162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2</xdr:col>
      <xdr:colOff>1457326</xdr:colOff>
      <xdr:row>9</xdr:row>
      <xdr:rowOff>76200</xdr:rowOff>
    </xdr:to>
    <xdr:sp macro="" textlink="">
      <xdr:nvSpPr>
        <xdr:cNvPr id="31745" name="AutoShape 1" descr="Ashampoo Logo">
          <a:extLst>
            <a:ext uri="{FF2B5EF4-FFF2-40B4-BE49-F238E27FC236}">
              <a16:creationId xmlns:a16="http://schemas.microsoft.com/office/drawing/2014/main" id="{06EA8D22-CEFA-552F-6E61-768AE3AFE069}"/>
            </a:ext>
          </a:extLst>
        </xdr:cNvPr>
        <xdr:cNvSpPr>
          <a:spLocks noChangeAspect="1" noChangeArrowheads="1"/>
        </xdr:cNvSpPr>
      </xdr:nvSpPr>
      <xdr:spPr bwMode="auto">
        <a:xfrm>
          <a:off x="1995488" y="914400"/>
          <a:ext cx="377190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3" name="Textfeld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68727FC-A474-44BA-B94B-437CB59AE0BE}"/>
            </a:ext>
          </a:extLst>
        </xdr:cNvPr>
        <xdr:cNvSpPr txBox="1"/>
      </xdr:nvSpPr>
      <xdr:spPr>
        <a:xfrm>
          <a:off x="1685925" y="377190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5" name="Textfeld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86D281F-5EA6-48CE-BC59-D51D2DC1A1FF}"/>
            </a:ext>
          </a:extLst>
        </xdr:cNvPr>
        <xdr:cNvSpPr txBox="1"/>
      </xdr:nvSpPr>
      <xdr:spPr>
        <a:xfrm>
          <a:off x="1685925" y="377190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2" name="Textfeld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F2636BE-7B71-4850-95FB-9AE20BE893E5}"/>
            </a:ext>
          </a:extLst>
        </xdr:cNvPr>
        <xdr:cNvSpPr txBox="1"/>
      </xdr:nvSpPr>
      <xdr:spPr>
        <a:xfrm>
          <a:off x="0" y="501015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4" name="Textfeld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EA8D1BD-3F4C-4376-82F7-822934C73270}"/>
            </a:ext>
          </a:extLst>
        </xdr:cNvPr>
        <xdr:cNvSpPr txBox="1"/>
      </xdr:nvSpPr>
      <xdr:spPr>
        <a:xfrm>
          <a:off x="0" y="501015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8" name="Textfeld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FB577CA-C8DB-4903-9C8B-5338F9FFC765}"/>
            </a:ext>
          </a:extLst>
        </xdr:cNvPr>
        <xdr:cNvSpPr txBox="1"/>
      </xdr:nvSpPr>
      <xdr:spPr>
        <a:xfrm>
          <a:off x="0" y="501015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>
    <xdr:from>
      <xdr:col>0</xdr:col>
      <xdr:colOff>0</xdr:colOff>
      <xdr:row>0</xdr:row>
      <xdr:rowOff>539115</xdr:rowOff>
    </xdr:from>
    <xdr:to>
      <xdr:col>0</xdr:col>
      <xdr:colOff>40005</xdr:colOff>
      <xdr:row>1</xdr:row>
      <xdr:rowOff>386715</xdr:rowOff>
    </xdr:to>
    <xdr:sp macro="" textlink="">
      <xdr:nvSpPr>
        <xdr:cNvPr id="9" name="Textfeld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999AD74-01ED-4120-8953-C2E802D22875}"/>
            </a:ext>
          </a:extLst>
        </xdr:cNvPr>
        <xdr:cNvSpPr txBox="1"/>
      </xdr:nvSpPr>
      <xdr:spPr>
        <a:xfrm>
          <a:off x="0" y="501015"/>
          <a:ext cx="4000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1577482</xdr:colOff>
      <xdr:row>1</xdr:row>
      <xdr:rowOff>5442</xdr:rowOff>
    </xdr:to>
    <xdr:pic>
      <xdr:nvPicPr>
        <xdr:cNvPr id="6" name="Grafik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69D887B-C5A5-422D-AE64-86DB8549D1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0" y="0"/>
          <a:ext cx="1822411" cy="511628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1" width="739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A4F1090B-8627-4B9B-A71E-131247FA15EA}">
  <we:reference id="WA200009404" version="1.0.0.4" store="Omex" storeType="OMEX"/>
  <we:alternateReferences>
    <we:reference id="WA200009404" version="1.0.0.4" store="WA200009404" storeType="OMEX"/>
  </we:alternateReferences>
  <we:properties>
    <we:property name="Office.AutoShowTaskpaneWithDocument" value="true"/>
  </we:properties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</we:extLst>
</we:webextension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rsonizer.com/de/?utm_medium=personizer&amp;utm_source=template&amp;utm_campaign=dach_zeiterfassungvorlage_052025&amp;utm_content=exce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personizer.com/de/?utm_medium=personizer&amp;utm_source=template&amp;utm_campaign=dach_zeiterfassungvorlage_052025&amp;utm_content=exce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personizer.com/de/?utm_medium=personizer&amp;utm_source=template&amp;utm_campaign=dach_zeiterfassungvorlage_052025&amp;utm_content=exce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info@personiz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B0040-68FF-44DB-83A9-2DA074985D8A}">
  <sheetPr codeName="Tabelle2">
    <tabColor theme="0"/>
    <pageSetUpPr fitToPage="1"/>
  </sheetPr>
  <dimension ref="A1:N372"/>
  <sheetViews>
    <sheetView showGridLines="0" tabSelected="1" zoomScaleNormal="100" zoomScaleSheetLayoutView="100" workbookViewId="0">
      <pane ySplit="6" topLeftCell="A7" activePane="bottomLeft" state="frozen"/>
      <selection pane="bottomLeft" activeCell="E7" sqref="E7"/>
    </sheetView>
  </sheetViews>
  <sheetFormatPr defaultColWidth="11.140625" defaultRowHeight="24" customHeight="1"/>
  <cols>
    <col min="1" max="1" width="3.42578125" style="30" customWidth="1"/>
    <col min="2" max="2" width="7" style="15" customWidth="1"/>
    <col min="3" max="3" width="17.42578125" style="15" hidden="1" customWidth="1"/>
    <col min="4" max="4" width="14" style="15" customWidth="1"/>
    <col min="5" max="5" width="28.42578125" style="15" customWidth="1"/>
    <col min="6" max="9" width="15.42578125" style="15" customWidth="1"/>
    <col min="10" max="10" width="15.42578125" style="15" hidden="1" customWidth="1"/>
    <col min="11" max="11" width="15.42578125" style="15" customWidth="1"/>
    <col min="12" max="12" width="11.140625" style="66" hidden="1" customWidth="1"/>
    <col min="13" max="368" width="11.140625" style="30" customWidth="1"/>
    <col min="369" max="16384" width="11.140625" style="30"/>
  </cols>
  <sheetData>
    <row r="1" spans="1:14" s="1" customFormat="1" ht="40.15" customHeight="1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</row>
    <row r="2" spans="1:14" s="1" customFormat="1" ht="24" customHeight="1">
      <c r="B2" s="36" t="s">
        <v>1</v>
      </c>
      <c r="C2" s="17"/>
      <c r="D2" s="17"/>
      <c r="E2" s="18"/>
      <c r="F2" s="19"/>
      <c r="G2" s="20"/>
      <c r="H2" s="21"/>
      <c r="I2" s="21"/>
      <c r="J2" s="22"/>
      <c r="L2" s="6"/>
    </row>
    <row r="3" spans="1:14" s="1" customFormat="1" ht="24" customHeight="1">
      <c r="B3" s="2" t="str">
        <f>Einstellungen!E9&amp;" "&amp;Einstellungen!E10</f>
        <v>Andi Arbeit</v>
      </c>
      <c r="C3" s="16"/>
      <c r="D3" s="16"/>
      <c r="E3" s="16"/>
      <c r="F3" s="16"/>
      <c r="G3" s="23"/>
      <c r="H3" s="24"/>
      <c r="I3" s="102"/>
      <c r="J3" s="103"/>
      <c r="L3" s="6"/>
    </row>
    <row r="4" spans="1:14" ht="24" customHeight="1">
      <c r="A4" s="25"/>
      <c r="B4" s="26"/>
      <c r="C4" s="31"/>
      <c r="D4" s="31"/>
      <c r="I4" s="104" t="str" cm="1">
        <f t="array" ref="I4">IF(COUNTIF(I7:I399,"⚠*")&gt;0,
  HYPERLINK("#I"&amp;_xlfn.AGGREGATE(15,6,ROW(I$7:I$399)/(LEFT(I$7:I$399)="⚠"),1),"⚠ Fehler gefunden"),
  HYPERLINK("#C4",""))</f>
        <v/>
      </c>
      <c r="M4" s="32"/>
      <c r="N4" s="32"/>
    </row>
    <row r="5" spans="1:14" ht="21.95" customHeight="1">
      <c r="A5" s="25"/>
      <c r="B5" s="33"/>
      <c r="E5" s="113" t="s">
        <v>2</v>
      </c>
      <c r="F5" s="95" t="s">
        <v>3</v>
      </c>
      <c r="G5" s="95" t="s">
        <v>4</v>
      </c>
      <c r="H5" s="95" t="s">
        <v>5</v>
      </c>
      <c r="I5" s="95" t="s">
        <v>6</v>
      </c>
      <c r="J5" s="95" t="s">
        <v>7</v>
      </c>
      <c r="K5" s="96" t="s">
        <v>8</v>
      </c>
      <c r="M5" s="32"/>
      <c r="N5" s="32"/>
    </row>
    <row r="6" spans="1:14" ht="21.95" customHeight="1">
      <c r="A6" s="27"/>
      <c r="B6" s="28" t="s">
        <v>9</v>
      </c>
      <c r="D6" s="28" t="s">
        <v>10</v>
      </c>
      <c r="E6" s="114"/>
      <c r="F6" s="97" t="str">
        <f>"(Ø "&amp;TEXT(_xlfn.AGGREGATE(1,6,$F$7:$F$37),"[h]:mm;@")&amp;" Uhr)"</f>
        <v>(Ø 8:55 Uhr)</v>
      </c>
      <c r="G6" s="97" t="str">
        <f>"(Ø "&amp;TEXT(_xlfn.AGGREGATE(1,6,$G$7:$G$37),"[h]:mm;@")&amp;" Uhr)"</f>
        <v>(Ø 15:51 Uhr)</v>
      </c>
      <c r="H6" s="97" t="str">
        <f>"(Ø "&amp;TEXT(_xlfn.AGGREGATE(1,6,$H$7:$H$37),"[h]:mm;@")&amp;" Std.)"</f>
        <v>(Ø 0:42 Std.)</v>
      </c>
      <c r="I6" s="97" t="str">
        <f>"(Ø "&amp;TEXT(_xlfn.AGGREGATE(1,6,$I$7:$I$37),"[h]:mm;@")&amp;" Std.)"</f>
        <v>(Ø 6:13 Std.)</v>
      </c>
      <c r="J6" s="98" t="s">
        <v>7</v>
      </c>
      <c r="K6" s="99" t="str">
        <f>IF(Einstellungen!$I$31=TRUE,
     "(Soll "&amp;TEXT(Einstellungen!E19,"[h]:mm;@")&amp;" Std./Tag)",
     "(Soll "&amp;TEXT(Einstellungen!E19*24,"0,0")&amp;" Std./Tag)")</f>
        <v>(Soll 6:00 Std./Tag)</v>
      </c>
      <c r="L6" s="66" t="s">
        <v>11</v>
      </c>
      <c r="M6" s="32"/>
      <c r="N6" s="32"/>
    </row>
    <row r="7" spans="1:14" ht="24" customHeight="1">
      <c r="A7" s="27"/>
      <c r="B7" s="8" t="str">
        <f t="shared" ref="B7:B70" si="0">CHOOSE(WEEKDAY(D7,2),"Mo","Di","Mi","Do","Fr","Sa","So")</f>
        <v>Do</v>
      </c>
      <c r="C7" s="8">
        <f>Einstellungen!E6</f>
        <v>46023</v>
      </c>
      <c r="D7" s="8">
        <f>Einstellungen!E6</f>
        <v>46023</v>
      </c>
      <c r="E7" s="9"/>
      <c r="F7" s="37"/>
      <c r="G7" s="37"/>
      <c r="H7" s="11"/>
      <c r="I7" s="12" t="str">
        <f t="shared" ref="I7:I70" si="1">IF(OR(ISBLANK(F7),ISBLANK(G7)),"",IF(OR(ISTEXT(F7),ISTEXT(G7),ISTEXT(H7)),"⚠ Eingabe prüfen",IF((G7-F7-H7)&lt;0,"⚠ Zeitfehler",G7-F7-H7)))</f>
        <v/>
      </c>
      <c r="J7" s="13" t="str">
        <f>IF(L7,"",Einstellungen!$E$19)</f>
        <v/>
      </c>
      <c r="K7" s="13" t="str">
        <f>IF(LEFT(I7,1)="⚠","",IF(I7="","",IF(L7,"",IF(J7="",IF(Einstellungen!$I$31=TRUE,"+ "&amp;TEXT(I7,"[h]:mm")&amp;" Std.","+ "&amp;TEXT(I7*24,"0,0")&amp;" Std."),IF(Einstellungen!$I$31=TRUE,IF(J7=I7,"  00:00",IF(J7&gt;I7,"- "&amp;TEXT(J7-I7,"[h]:mm;@"),"+ "&amp;TEXT(I7-J7,"[h]:mm;@"))),IF(J7=I7,"  0,0",IF(J7&gt;I7,"- "&amp;TEXT((J7-I7)*24,"0,0"),"+ "&amp;TEXT((I7-J7)*24,"0,0")))&amp;" Std.")))))</f>
        <v/>
      </c>
      <c r="L7" s="66" t="b" cm="1">
        <f t="array" ref="L7">OR(
  NOT(INDEX(Einstellungen!$J$22:$J$28,WEEKDAY(D7,2))),
  COUNTIF(Feiertage,D7)&gt;0
)</f>
        <v>1</v>
      </c>
      <c r="M7" s="101"/>
      <c r="N7" s="32"/>
    </row>
    <row r="8" spans="1:14" ht="24" customHeight="1">
      <c r="A8" s="27"/>
      <c r="B8" s="8" t="str">
        <f t="shared" si="0"/>
        <v>Fr</v>
      </c>
      <c r="C8" s="8">
        <f>IF(C7+1&lt;EDATE($C$7,12),C7+1,"")</f>
        <v>46024</v>
      </c>
      <c r="D8" s="8">
        <f>IF(D7+1&lt;EDATE($D$7,12),D7+1,"")</f>
        <v>46024</v>
      </c>
      <c r="E8" s="9" t="s">
        <v>12</v>
      </c>
      <c r="F8" s="37">
        <v>0.38194444444444442</v>
      </c>
      <c r="G8" s="37">
        <v>0.66666666666666663</v>
      </c>
      <c r="H8" s="11">
        <v>2.0833333333333332E-2</v>
      </c>
      <c r="I8" s="12">
        <f t="shared" si="1"/>
        <v>0.2638888888888889</v>
      </c>
      <c r="J8" s="13">
        <f>IF(L8,"",Einstellungen!$E$19)</f>
        <v>0.25</v>
      </c>
      <c r="K8" s="13" t="str">
        <f>IF(LEFT(I8,1)="⚠","",IF(I8="","",IF(L8,"",IF(J8="",IF(Einstellungen!$I$31=TRUE,"+ "&amp;TEXT(I8,"[h]:mm")&amp;" Std.","+ "&amp;TEXT(I8*24,"0,0")&amp;" Std."),IF(Einstellungen!$I$31=TRUE,IF(J8=I8,"  00:00",IF(J8&gt;I8,"- "&amp;TEXT(J8-I8,"[h]:mm;@"),"+ "&amp;TEXT(I8-J8,"[h]:mm;@"))),IF(J8=I8,"  0,0",IF(J8&gt;I8,"- "&amp;TEXT((J8-I8)*24,"0,0"),"+ "&amp;TEXT((I8-J8)*24,"0,0")))&amp;" Std.")))))</f>
        <v>+ 0:20</v>
      </c>
      <c r="L8" s="66" t="b" cm="1">
        <f t="array" ref="L8">OR(
  NOT(INDEX(Einstellungen!$J$22:$J$28,WEEKDAY(D8,2))),
  COUNTIF(Feiertage,D8)&gt;0
)</f>
        <v>0</v>
      </c>
      <c r="M8" s="32"/>
      <c r="N8" s="32"/>
    </row>
    <row r="9" spans="1:14" ht="24" customHeight="1">
      <c r="A9" s="27"/>
      <c r="B9" s="8" t="str">
        <f t="shared" si="0"/>
        <v>Sa</v>
      </c>
      <c r="C9" s="8">
        <f t="shared" ref="C9:C71" si="2">IF(C8+1&lt;EDATE($C$7,12),C8+1,"")</f>
        <v>46025</v>
      </c>
      <c r="D9" s="8">
        <f t="shared" ref="D9:D72" si="3">IF(D8+1&lt;EDATE($D$7,12),D8+1,"")</f>
        <v>46025</v>
      </c>
      <c r="E9" s="9"/>
      <c r="F9" s="37"/>
      <c r="G9" s="37"/>
      <c r="H9" s="11"/>
      <c r="I9" s="12" t="str">
        <f t="shared" si="1"/>
        <v/>
      </c>
      <c r="J9" s="13" t="str">
        <f>IF(L9,"",Einstellungen!$E$19)</f>
        <v/>
      </c>
      <c r="K9" s="13" t="str">
        <f>IF(LEFT(I9,1)="⚠","",IF(I9="","",IF(L9,"",IF(J9="",IF(Einstellungen!$I$31=TRUE,"+ "&amp;TEXT(I9,"[h]:mm")&amp;" Std.","+ "&amp;TEXT(I9*24,"0,0")&amp;" Std."),IF(Einstellungen!$I$31=TRUE,IF(J9=I9,"  00:00",IF(J9&gt;I9,"- "&amp;TEXT(J9-I9,"[h]:mm;@"),"+ "&amp;TEXT(I9-J9,"[h]:mm;@"))),IF(J9=I9,"  0,0",IF(J9&gt;I9,"- "&amp;TEXT((J9-I9)*24,"0,0"),"+ "&amp;TEXT((I9-J9)*24,"0,0")))&amp;" Std.")))))</f>
        <v/>
      </c>
      <c r="L9" s="66" t="b" cm="1">
        <f t="array" ref="L9">OR(
  NOT(INDEX(Einstellungen!$J$22:$J$28,WEEKDAY(D9,2))),
  COUNTIF(Feiertage,D9)&gt;0
)</f>
        <v>1</v>
      </c>
      <c r="M9" s="32"/>
      <c r="N9" s="32"/>
    </row>
    <row r="10" spans="1:14" ht="24" customHeight="1">
      <c r="A10" s="27"/>
      <c r="B10" s="8" t="str">
        <f t="shared" si="0"/>
        <v>So</v>
      </c>
      <c r="C10" s="8">
        <f>IF(C9+1&lt;EDATE($C$7,12),C9+1,"")</f>
        <v>46026</v>
      </c>
      <c r="D10" s="8">
        <f t="shared" si="3"/>
        <v>46026</v>
      </c>
      <c r="E10" s="9"/>
      <c r="F10" s="37"/>
      <c r="G10" s="37"/>
      <c r="H10" s="11"/>
      <c r="I10" s="12" t="str">
        <f t="shared" si="1"/>
        <v/>
      </c>
      <c r="J10" s="13" t="str">
        <f>IF(L10,"",Einstellungen!$E$19)</f>
        <v/>
      </c>
      <c r="K10" s="13" t="str">
        <f>IF(LEFT(I10,1)="⚠","",IF(I10="","",IF(L10,"",IF(J10="",IF(Einstellungen!$I$31=TRUE,"+ "&amp;TEXT(I10,"[h]:mm")&amp;" Std.","+ "&amp;TEXT(I10*24,"0,0")&amp;" Std."),IF(Einstellungen!$I$31=TRUE,IF(J10=I10,"  00:00",IF(J10&gt;I10,"- "&amp;TEXT(J10-I10,"[h]:mm;@"),"+ "&amp;TEXT(I10-J10,"[h]:mm;@"))),IF(J10=I10,"  0,0",IF(J10&gt;I10,"- "&amp;TEXT((J10-I10)*24,"0,0"),"+ "&amp;TEXT((I10-J10)*24,"0,0")))&amp;" Std.")))))</f>
        <v/>
      </c>
      <c r="L10" s="66" t="b" cm="1">
        <f t="array" ref="L10">OR(
  NOT(INDEX(Einstellungen!$J$22:$J$28,WEEKDAY(D10,2))),
  COUNTIF(Feiertage,D10)&gt;0
)</f>
        <v>1</v>
      </c>
      <c r="M10" s="32"/>
      <c r="N10" s="32"/>
    </row>
    <row r="11" spans="1:14" ht="24" customHeight="1">
      <c r="A11" s="27"/>
      <c r="B11" s="8" t="str">
        <f t="shared" si="0"/>
        <v>Mo</v>
      </c>
      <c r="C11" s="8">
        <f t="shared" si="2"/>
        <v>46027</v>
      </c>
      <c r="D11" s="8">
        <f t="shared" si="3"/>
        <v>46027</v>
      </c>
      <c r="E11" s="9" t="s">
        <v>13</v>
      </c>
      <c r="F11" s="37">
        <v>0.35416666666666669</v>
      </c>
      <c r="G11" s="37">
        <v>0.66666666666666663</v>
      </c>
      <c r="H11" s="11">
        <v>2.0833333333333332E-2</v>
      </c>
      <c r="I11" s="12">
        <f t="shared" si="1"/>
        <v>0.29166666666666663</v>
      </c>
      <c r="J11" s="13">
        <f>IF(L11,"",Einstellungen!$E$19)</f>
        <v>0.25</v>
      </c>
      <c r="K11" s="13" t="str">
        <f>IF(LEFT(I11,1)="⚠","",IF(I11="","",IF(L11,"",IF(J11="",IF(Einstellungen!$I$31=TRUE,"+ "&amp;TEXT(I11,"[h]:mm")&amp;" Std.","+ "&amp;TEXT(I11*24,"0,0")&amp;" Std."),IF(Einstellungen!$I$31=TRUE,IF(J11=I11,"  00:00",IF(J11&gt;I11,"- "&amp;TEXT(J11-I11,"[h]:mm;@"),"+ "&amp;TEXT(I11-J11,"[h]:mm;@"))),IF(J11=I11,"  0,0",IF(J11&gt;I11,"- "&amp;TEXT((J11-I11)*24,"0,0"),"+ "&amp;TEXT((I11-J11)*24,"0,0")))&amp;" Std.")))))</f>
        <v>+ 1:00</v>
      </c>
      <c r="L11" s="66" t="b" cm="1">
        <f t="array" ref="L11">OR(
  NOT(INDEX(Einstellungen!$J$22:$J$28,WEEKDAY(D11,2))),
  COUNTIF(Feiertage,D11)&gt;0
)</f>
        <v>0</v>
      </c>
      <c r="M11" s="32"/>
      <c r="N11" s="32"/>
    </row>
    <row r="12" spans="1:14" ht="24" customHeight="1">
      <c r="A12" s="27"/>
      <c r="B12" s="8" t="str">
        <f t="shared" si="0"/>
        <v>Di</v>
      </c>
      <c r="C12" s="8">
        <f t="shared" si="2"/>
        <v>46028</v>
      </c>
      <c r="D12" s="8">
        <f t="shared" si="3"/>
        <v>46028</v>
      </c>
      <c r="E12" s="9" t="s">
        <v>14</v>
      </c>
      <c r="F12" s="37">
        <v>0.38194444444444442</v>
      </c>
      <c r="G12" s="37">
        <v>0.6875</v>
      </c>
      <c r="H12" s="11">
        <v>2.1527777777777778E-2</v>
      </c>
      <c r="I12" s="12">
        <f t="shared" si="1"/>
        <v>0.28402777777777782</v>
      </c>
      <c r="J12" s="13">
        <f>IF(L12,"",Einstellungen!$E$19)</f>
        <v>0.25</v>
      </c>
      <c r="K12" s="13" t="str">
        <f>IF(LEFT(I12,1)="⚠","",IF(I12="","",IF(L12,"",IF(J12="",IF(Einstellungen!$I$31=TRUE,"+ "&amp;TEXT(I12,"[h]:mm")&amp;" Std.","+ "&amp;TEXT(I12*24,"0,0")&amp;" Std."),IF(Einstellungen!$I$31=TRUE,IF(J12=I12,"  00:00",IF(J12&gt;I12,"- "&amp;TEXT(J12-I12,"[h]:mm;@"),"+ "&amp;TEXT(I12-J12,"[h]:mm;@"))),IF(J12=I12,"  0,0",IF(J12&gt;I12,"- "&amp;TEXT((J12-I12)*24,"0,0"),"+ "&amp;TEXT((I12-J12)*24,"0,0")))&amp;" Std.")))))</f>
        <v>+ 0:49</v>
      </c>
      <c r="L12" s="66" t="b" cm="1">
        <f t="array" ref="L12">OR(
  NOT(INDEX(Einstellungen!$J$22:$J$28,WEEKDAY(D12,2))),
  COUNTIF(Feiertage,D12)&gt;0
)</f>
        <v>0</v>
      </c>
      <c r="M12" s="32"/>
      <c r="N12" s="32"/>
    </row>
    <row r="13" spans="1:14" ht="24" customHeight="1">
      <c r="A13" s="27"/>
      <c r="B13" s="8" t="str">
        <f t="shared" si="0"/>
        <v>Mi</v>
      </c>
      <c r="C13" s="8">
        <f t="shared" si="2"/>
        <v>46029</v>
      </c>
      <c r="D13" s="8">
        <f t="shared" si="3"/>
        <v>46029</v>
      </c>
      <c r="E13" s="9" t="s">
        <v>14</v>
      </c>
      <c r="F13" s="37">
        <v>0.375</v>
      </c>
      <c r="G13" s="37">
        <v>0.66666666666666663</v>
      </c>
      <c r="H13" s="11">
        <v>1.5972222222222221E-2</v>
      </c>
      <c r="I13" s="12">
        <f t="shared" si="1"/>
        <v>0.27569444444444441</v>
      </c>
      <c r="J13" s="13">
        <f>IF(L13,"",Einstellungen!$E$19)</f>
        <v>0.25</v>
      </c>
      <c r="K13" s="13" t="str">
        <f>IF(LEFT(I13,1)="⚠","",IF(I13="","",IF(L13,"",IF(J13="",IF(Einstellungen!$I$31=TRUE,"+ "&amp;TEXT(I13,"[h]:mm")&amp;" Std.","+ "&amp;TEXT(I13*24,"0,0")&amp;" Std."),IF(Einstellungen!$I$31=TRUE,IF(J13=I13,"  00:00",IF(J13&gt;I13,"- "&amp;TEXT(J13-I13,"[h]:mm;@"),"+ "&amp;TEXT(I13-J13,"[h]:mm;@"))),IF(J13=I13,"  0,0",IF(J13&gt;I13,"- "&amp;TEXT((J13-I13)*24,"0,0"),"+ "&amp;TEXT((I13-J13)*24,"0,0")))&amp;" Std.")))))</f>
        <v>+ 0:37</v>
      </c>
      <c r="L13" s="66" t="b" cm="1">
        <f t="array" ref="L13">OR(
  NOT(INDEX(Einstellungen!$J$22:$J$28,WEEKDAY(D13,2))),
  COUNTIF(Feiertage,D13)&gt;0
)</f>
        <v>0</v>
      </c>
      <c r="M13" s="32"/>
      <c r="N13" s="32"/>
    </row>
    <row r="14" spans="1:14" ht="24" customHeight="1">
      <c r="A14" s="27"/>
      <c r="B14" s="8" t="str">
        <f t="shared" si="0"/>
        <v>Do</v>
      </c>
      <c r="C14" s="8">
        <f t="shared" si="2"/>
        <v>46030</v>
      </c>
      <c r="D14" s="8">
        <f t="shared" si="3"/>
        <v>46030</v>
      </c>
      <c r="E14" s="9" t="s">
        <v>15</v>
      </c>
      <c r="F14" s="37">
        <v>0.35416666666666669</v>
      </c>
      <c r="G14" s="37">
        <v>0.66666666666666663</v>
      </c>
      <c r="H14" s="11">
        <v>4.1666666666666664E-2</v>
      </c>
      <c r="I14" s="12">
        <f t="shared" si="1"/>
        <v>0.27083333333333326</v>
      </c>
      <c r="J14" s="13">
        <f>IF(L14,"",Einstellungen!$E$19)</f>
        <v>0.25</v>
      </c>
      <c r="K14" s="13" t="str">
        <f>IF(LEFT(I14,1)="⚠","",IF(I14="","",IF(L14,"",IF(J14="",IF(Einstellungen!$I$31=TRUE,"+ "&amp;TEXT(I14,"[h]:mm")&amp;" Std.","+ "&amp;TEXT(I14*24,"0,0")&amp;" Std."),IF(Einstellungen!$I$31=TRUE,IF(J14=I14,"  00:00",IF(J14&gt;I14,"- "&amp;TEXT(J14-I14,"[h]:mm;@"),"+ "&amp;TEXT(I14-J14,"[h]:mm;@"))),IF(J14=I14,"  0,0",IF(J14&gt;I14,"- "&amp;TEXT((J14-I14)*24,"0,0"),"+ "&amp;TEXT((I14-J14)*24,"0,0")))&amp;" Std.")))))</f>
        <v>+ 0:30</v>
      </c>
      <c r="L14" s="66" t="b" cm="1">
        <f t="array" ref="L14">OR(
  NOT(INDEX(Einstellungen!$J$22:$J$28,WEEKDAY(D14,2))),
  COUNTIF(Feiertage,D14)&gt;0
)</f>
        <v>0</v>
      </c>
      <c r="M14" s="32"/>
      <c r="N14" s="32"/>
    </row>
    <row r="15" spans="1:14" ht="24" customHeight="1">
      <c r="A15" s="27"/>
      <c r="B15" s="8" t="str">
        <f t="shared" si="0"/>
        <v>Fr</v>
      </c>
      <c r="C15" s="8">
        <f t="shared" si="2"/>
        <v>46031</v>
      </c>
      <c r="D15" s="8">
        <f t="shared" si="3"/>
        <v>46031</v>
      </c>
      <c r="E15" s="9" t="s">
        <v>16</v>
      </c>
      <c r="F15" s="37">
        <v>0.38194444444444442</v>
      </c>
      <c r="G15" s="37">
        <v>0.69791666666666663</v>
      </c>
      <c r="H15" s="11">
        <v>4.3055555555555555E-2</v>
      </c>
      <c r="I15" s="12">
        <f t="shared" si="1"/>
        <v>0.27291666666666664</v>
      </c>
      <c r="J15" s="13">
        <f>IF(L15,"",Einstellungen!$E$19)</f>
        <v>0.25</v>
      </c>
      <c r="K15" s="13" t="str">
        <f>IF(LEFT(I15,1)="⚠","",IF(I15="","",IF(L15,"",IF(J15="",IF(Einstellungen!$I$31=TRUE,"+ "&amp;TEXT(I15,"[h]:mm")&amp;" Std.","+ "&amp;TEXT(I15*24,"0,0")&amp;" Std."),IF(Einstellungen!$I$31=TRUE,IF(J15=I15,"  00:00",IF(J15&gt;I15,"- "&amp;TEXT(J15-I15,"[h]:mm;@"),"+ "&amp;TEXT(I15-J15,"[h]:mm;@"))),IF(J15=I15,"  0,0",IF(J15&gt;I15,"- "&amp;TEXT((J15-I15)*24,"0,0"),"+ "&amp;TEXT((I15-J15)*24,"0,0")))&amp;" Std.")))))</f>
        <v>+ 0:33</v>
      </c>
      <c r="L15" s="66" t="b" cm="1">
        <f t="array" ref="L15">OR(
  NOT(INDEX(Einstellungen!$J$22:$J$28,WEEKDAY(D15,2))),
  COUNTIF(Feiertage,D15)&gt;0
)</f>
        <v>0</v>
      </c>
      <c r="M15" s="32"/>
      <c r="N15" s="32"/>
    </row>
    <row r="16" spans="1:14" ht="24" customHeight="1">
      <c r="A16" s="27"/>
      <c r="B16" s="8" t="str">
        <f t="shared" si="0"/>
        <v>Sa</v>
      </c>
      <c r="C16" s="14">
        <f t="shared" si="2"/>
        <v>46032</v>
      </c>
      <c r="D16" s="8">
        <f t="shared" si="3"/>
        <v>46032</v>
      </c>
      <c r="E16" s="9"/>
      <c r="F16" s="37"/>
      <c r="G16" s="37"/>
      <c r="H16" s="11"/>
      <c r="I16" s="12" t="str">
        <f t="shared" si="1"/>
        <v/>
      </c>
      <c r="J16" s="13" t="str">
        <f>IF(L16,"",Einstellungen!$E$19)</f>
        <v/>
      </c>
      <c r="K16" s="13" t="str">
        <f>IF(LEFT(I16,1)="⚠","",IF(I16="","",IF(L16,"",IF(J16="",IF(Einstellungen!$I$31=TRUE,"+ "&amp;TEXT(I16,"[h]:mm")&amp;" Std.","+ "&amp;TEXT(I16*24,"0,0")&amp;" Std."),IF(Einstellungen!$I$31=TRUE,IF(J16=I16,"  00:00",IF(J16&gt;I16,"- "&amp;TEXT(J16-I16,"[h]:mm;@"),"+ "&amp;TEXT(I16-J16,"[h]:mm;@"))),IF(J16=I16,"  0,0",IF(J16&gt;I16,"- "&amp;TEXT((J16-I16)*24,"0,0"),"+ "&amp;TEXT((I16-J16)*24,"0,0")))&amp;" Std.")))))</f>
        <v/>
      </c>
      <c r="L16" s="66" t="b" cm="1">
        <f t="array" ref="L16">OR(
  NOT(INDEX(Einstellungen!$J$22:$J$28,WEEKDAY(D16,2))),
  COUNTIF(Feiertage,D16)&gt;0
)</f>
        <v>1</v>
      </c>
      <c r="M16" s="32"/>
      <c r="N16" s="32"/>
    </row>
    <row r="17" spans="1:14" ht="24" customHeight="1">
      <c r="A17" s="27"/>
      <c r="B17" s="8" t="str">
        <f t="shared" si="0"/>
        <v>So</v>
      </c>
      <c r="C17" s="8">
        <f t="shared" si="2"/>
        <v>46033</v>
      </c>
      <c r="D17" s="8">
        <f t="shared" si="3"/>
        <v>46033</v>
      </c>
      <c r="E17" s="9"/>
      <c r="F17" s="37"/>
      <c r="G17" s="37"/>
      <c r="H17" s="11"/>
      <c r="I17" s="12" t="str">
        <f t="shared" si="1"/>
        <v/>
      </c>
      <c r="J17" s="13" t="str">
        <f>IF(L17,"",Einstellungen!$E$19)</f>
        <v/>
      </c>
      <c r="K17" s="13" t="str">
        <f>IF(LEFT(I17,1)="⚠","",IF(I17="","",IF(L17,"",IF(J17="",IF(Einstellungen!$I$31=TRUE,"+ "&amp;TEXT(I17,"[h]:mm")&amp;" Std.","+ "&amp;TEXT(I17*24,"0,0")&amp;" Std."),IF(Einstellungen!$I$31=TRUE,IF(J17=I17,"  00:00",IF(J17&gt;I17,"- "&amp;TEXT(J17-I17,"[h]:mm;@"),"+ "&amp;TEXT(I17-J17,"[h]:mm;@"))),IF(J17=I17,"  0,0",IF(J17&gt;I17,"- "&amp;TEXT((J17-I17)*24,"0,0"),"+ "&amp;TEXT((I17-J17)*24,"0,0")))&amp;" Std.")))))</f>
        <v/>
      </c>
      <c r="L17" s="66" t="b" cm="1">
        <f t="array" ref="L17">OR(
  NOT(INDEX(Einstellungen!$J$22:$J$28,WEEKDAY(D17,2))),
  COUNTIF(Feiertage,D17)&gt;0
)</f>
        <v>1</v>
      </c>
      <c r="M17" s="32"/>
      <c r="N17" s="32"/>
    </row>
    <row r="18" spans="1:14" ht="24" customHeight="1">
      <c r="A18" s="27"/>
      <c r="B18" s="8" t="str">
        <f t="shared" si="0"/>
        <v>Mo</v>
      </c>
      <c r="C18" s="8">
        <f t="shared" si="2"/>
        <v>46034</v>
      </c>
      <c r="D18" s="8">
        <f t="shared" si="3"/>
        <v>46034</v>
      </c>
      <c r="E18" s="9" t="s">
        <v>17</v>
      </c>
      <c r="F18" s="37">
        <v>0.35416666666666669</v>
      </c>
      <c r="G18" s="37">
        <v>0.64583333333333337</v>
      </c>
      <c r="H18" s="11">
        <v>1.6666666666666666E-2</v>
      </c>
      <c r="I18" s="12">
        <f t="shared" si="1"/>
        <v>0.27500000000000002</v>
      </c>
      <c r="J18" s="13">
        <f>IF(L18,"",Einstellungen!$E$19)</f>
        <v>0.25</v>
      </c>
      <c r="K18" s="13" t="str">
        <f>IF(LEFT(I18,1)="⚠","",IF(I18="","",IF(L18,"",IF(J18="",IF(Einstellungen!$I$31=TRUE,"+ "&amp;TEXT(I18,"[h]:mm")&amp;" Std.","+ "&amp;TEXT(I18*24,"0,0")&amp;" Std."),IF(Einstellungen!$I$31=TRUE,IF(J18=I18,"  00:00",IF(J18&gt;I18,"- "&amp;TEXT(J18-I18,"[h]:mm;@"),"+ "&amp;TEXT(I18-J18,"[h]:mm;@"))),IF(J18=I18,"  0,0",IF(J18&gt;I18,"- "&amp;TEXT((J18-I18)*24,"0,0"),"+ "&amp;TEXT((I18-J18)*24,"0,0")))&amp;" Std.")))))</f>
        <v>+ 0:36</v>
      </c>
      <c r="L18" s="66" t="b" cm="1">
        <f t="array" ref="L18">OR(
  NOT(INDEX(Einstellungen!$J$22:$J$28,WEEKDAY(D18,2))),
  COUNTIF(Feiertage,D18)&gt;0
)</f>
        <v>0</v>
      </c>
      <c r="M18" s="32"/>
      <c r="N18" s="32"/>
    </row>
    <row r="19" spans="1:14" ht="24" customHeight="1">
      <c r="A19" s="27"/>
      <c r="B19" s="8" t="str">
        <f t="shared" si="0"/>
        <v>Di</v>
      </c>
      <c r="C19" s="8">
        <f t="shared" si="2"/>
        <v>46035</v>
      </c>
      <c r="D19" s="8">
        <f t="shared" si="3"/>
        <v>46035</v>
      </c>
      <c r="E19" s="9" t="s">
        <v>18</v>
      </c>
      <c r="F19" s="37">
        <v>0.38194444444444442</v>
      </c>
      <c r="G19" s="37">
        <v>0.69791666666666663</v>
      </c>
      <c r="H19" s="11">
        <v>1.5277777777777777E-2</v>
      </c>
      <c r="I19" s="12">
        <f t="shared" si="1"/>
        <v>0.30069444444444443</v>
      </c>
      <c r="J19" s="13">
        <f>IF(L19,"",Einstellungen!$E$19)</f>
        <v>0.25</v>
      </c>
      <c r="K19" s="13" t="str">
        <f>IF(LEFT(I19,1)="⚠","",IF(I19="","",IF(L19,"",IF(J19="",IF(Einstellungen!$I$31=TRUE,"+ "&amp;TEXT(I19,"[h]:mm")&amp;" Std.","+ "&amp;TEXT(I19*24,"0,0")&amp;" Std."),IF(Einstellungen!$I$31=TRUE,IF(J19=I19,"  00:00",IF(J19&gt;I19,"- "&amp;TEXT(J19-I19,"[h]:mm;@"),"+ "&amp;TEXT(I19-J19,"[h]:mm;@"))),IF(J19=I19,"  0,0",IF(J19&gt;I19,"- "&amp;TEXT((J19-I19)*24,"0,0"),"+ "&amp;TEXT((I19-J19)*24,"0,0")))&amp;" Std.")))))</f>
        <v>+ 1:13</v>
      </c>
      <c r="L19" s="66" t="b" cm="1">
        <f t="array" ref="L19">OR(
  NOT(INDEX(Einstellungen!$J$22:$J$28,WEEKDAY(D19,2))),
  COUNTIF(Feiertage,D19)&gt;0
)</f>
        <v>0</v>
      </c>
      <c r="M19" s="32"/>
      <c r="N19" s="32"/>
    </row>
    <row r="20" spans="1:14" ht="24" customHeight="1">
      <c r="A20" s="27"/>
      <c r="B20" s="8" t="str">
        <f t="shared" si="0"/>
        <v>Mi</v>
      </c>
      <c r="C20" s="8">
        <f t="shared" si="2"/>
        <v>46036</v>
      </c>
      <c r="D20" s="8">
        <f t="shared" si="3"/>
        <v>46036</v>
      </c>
      <c r="E20" s="9" t="s">
        <v>16</v>
      </c>
      <c r="F20" s="37">
        <v>0.375</v>
      </c>
      <c r="G20" s="37">
        <v>0.68402777777777779</v>
      </c>
      <c r="H20" s="11">
        <v>3.125E-2</v>
      </c>
      <c r="I20" s="12">
        <f t="shared" si="1"/>
        <v>0.27777777777777779</v>
      </c>
      <c r="J20" s="13">
        <f>IF(L20,"",Einstellungen!$E$19)</f>
        <v>0.25</v>
      </c>
      <c r="K20" s="13" t="str">
        <f>IF(LEFT(I20,1)="⚠","",IF(I20="","",IF(L20,"",IF(J20="",IF(Einstellungen!$I$31=TRUE,"+ "&amp;TEXT(I20,"[h]:mm")&amp;" Std.","+ "&amp;TEXT(I20*24,"0,0")&amp;" Std."),IF(Einstellungen!$I$31=TRUE,IF(J20=I20,"  00:00",IF(J20&gt;I20,"- "&amp;TEXT(J20-I20,"[h]:mm;@"),"+ "&amp;TEXT(I20-J20,"[h]:mm;@"))),IF(J20=I20,"  0,0",IF(J20&gt;I20,"- "&amp;TEXT((J20-I20)*24,"0,0"),"+ "&amp;TEXT((I20-J20)*24,"0,0")))&amp;" Std.")))))</f>
        <v>+ 0:40</v>
      </c>
      <c r="L20" s="66" t="b" cm="1">
        <f t="array" ref="L20">OR(
  NOT(INDEX(Einstellungen!$J$22:$J$28,WEEKDAY(D20,2))),
  COUNTIF(Feiertage,D20)&gt;0
)</f>
        <v>0</v>
      </c>
      <c r="M20" s="32"/>
      <c r="N20" s="32"/>
    </row>
    <row r="21" spans="1:14" ht="24" customHeight="1">
      <c r="A21" s="27"/>
      <c r="B21" s="8" t="str">
        <f t="shared" si="0"/>
        <v>Do</v>
      </c>
      <c r="C21" s="8">
        <f t="shared" si="2"/>
        <v>46037</v>
      </c>
      <c r="D21" s="8">
        <f t="shared" si="3"/>
        <v>46037</v>
      </c>
      <c r="E21" s="9" t="s">
        <v>16</v>
      </c>
      <c r="F21" s="37">
        <v>0.38194444444444442</v>
      </c>
      <c r="G21" s="37">
        <v>0.69791666666666663</v>
      </c>
      <c r="H21" s="11">
        <v>1.5972222222222221E-2</v>
      </c>
      <c r="I21" s="12">
        <f t="shared" si="1"/>
        <v>0.3</v>
      </c>
      <c r="J21" s="13">
        <f>IF(L21,"",Einstellungen!$E$19)</f>
        <v>0.25</v>
      </c>
      <c r="K21" s="13" t="str">
        <f>IF(LEFT(I21,1)="⚠","",IF(I21="","",IF(L21,"",IF(J21="",IF(Einstellungen!$I$31=TRUE,"+ "&amp;TEXT(I21,"[h]:mm")&amp;" Std.","+ "&amp;TEXT(I21*24,"0,0")&amp;" Std."),IF(Einstellungen!$I$31=TRUE,IF(J21=I21,"  00:00",IF(J21&gt;I21,"- "&amp;TEXT(J21-I21,"[h]:mm;@"),"+ "&amp;TEXT(I21-J21,"[h]:mm;@"))),IF(J21=I21,"  0,0",IF(J21&gt;I21,"- "&amp;TEXT((J21-I21)*24,"0,0"),"+ "&amp;TEXT((I21-J21)*24,"0,0")))&amp;" Std.")))))</f>
        <v>+ 1:12</v>
      </c>
      <c r="L21" s="66" t="b" cm="1">
        <f t="array" ref="L21">OR(
  NOT(INDEX(Einstellungen!$J$22:$J$28,WEEKDAY(D21,2))),
  COUNTIF(Feiertage,D21)&gt;0
)</f>
        <v>0</v>
      </c>
      <c r="M21" s="32"/>
      <c r="N21" s="32"/>
    </row>
    <row r="22" spans="1:14" ht="24" customHeight="1">
      <c r="A22" s="27"/>
      <c r="B22" s="8" t="str">
        <f t="shared" si="0"/>
        <v>Fr</v>
      </c>
      <c r="C22" s="8">
        <f t="shared" si="2"/>
        <v>46038</v>
      </c>
      <c r="D22" s="8">
        <f t="shared" si="3"/>
        <v>46038</v>
      </c>
      <c r="E22" s="9" t="s">
        <v>15</v>
      </c>
      <c r="F22" s="37">
        <v>0.35416666666666669</v>
      </c>
      <c r="G22" s="37">
        <v>0.41666666666666669</v>
      </c>
      <c r="H22" s="11">
        <v>2.0833333333333332E-2</v>
      </c>
      <c r="I22" s="12">
        <f t="shared" si="1"/>
        <v>4.1666666666666671E-2</v>
      </c>
      <c r="J22" s="13">
        <f>IF(L22,"",Einstellungen!$E$19)</f>
        <v>0.25</v>
      </c>
      <c r="K22" s="13" t="str">
        <f>IF(LEFT(I22,1)="⚠","",IF(I22="","",IF(L22,"",IF(J22="",IF(Einstellungen!$I$31=TRUE,"+ "&amp;TEXT(I22,"[h]:mm")&amp;" Std.","+ "&amp;TEXT(I22*24,"0,0")&amp;" Std."),IF(Einstellungen!$I$31=TRUE,IF(J22=I22,"  00:00",IF(J22&gt;I22,"- "&amp;TEXT(J22-I22,"[h]:mm;@"),"+ "&amp;TEXT(I22-J22,"[h]:mm;@"))),IF(J22=I22,"  0,0",IF(J22&gt;I22,"- "&amp;TEXT((J22-I22)*24,"0,0"),"+ "&amp;TEXT((I22-J22)*24,"0,0")))&amp;" Std.")))))</f>
        <v>- 5:00</v>
      </c>
      <c r="L22" s="66" t="b" cm="1">
        <f t="array" ref="L22">OR(
  NOT(INDEX(Einstellungen!$J$22:$J$28,WEEKDAY(D22,2))),
  COUNTIF(Feiertage,D22)&gt;0
)</f>
        <v>0</v>
      </c>
      <c r="M22" s="32"/>
      <c r="N22" s="32"/>
    </row>
    <row r="23" spans="1:14" ht="24" customHeight="1">
      <c r="A23" s="27"/>
      <c r="B23" s="8" t="str">
        <f t="shared" si="0"/>
        <v>Sa</v>
      </c>
      <c r="C23" s="8">
        <f t="shared" si="2"/>
        <v>46039</v>
      </c>
      <c r="D23" s="8">
        <f t="shared" si="3"/>
        <v>46039</v>
      </c>
      <c r="E23" s="9"/>
      <c r="F23" s="37"/>
      <c r="G23" s="37"/>
      <c r="H23" s="11"/>
      <c r="I23" s="12" t="str">
        <f t="shared" si="1"/>
        <v/>
      </c>
      <c r="J23" s="13" t="str">
        <f>IF(L23,"",Einstellungen!$E$19)</f>
        <v/>
      </c>
      <c r="K23" s="13" t="str">
        <f>IF(LEFT(I23,1)="⚠","",IF(I23="","",IF(L23,"",IF(J23="",IF(Einstellungen!$I$31=TRUE,"+ "&amp;TEXT(I23,"[h]:mm")&amp;" Std.","+ "&amp;TEXT(I23*24,"0,0")&amp;" Std."),IF(Einstellungen!$I$31=TRUE,IF(J23=I23,"  00:00",IF(J23&gt;I23,"- "&amp;TEXT(J23-I23,"[h]:mm;@"),"+ "&amp;TEXT(I23-J23,"[h]:mm;@"))),IF(J23=I23,"  0,0",IF(J23&gt;I23,"- "&amp;TEXT((J23-I23)*24,"0,0"),"+ "&amp;TEXT((I23-J23)*24,"0,0")))&amp;" Std.")))))</f>
        <v/>
      </c>
      <c r="L23" s="66" t="b" cm="1">
        <f t="array" ref="L23">OR(
  NOT(INDEX(Einstellungen!$J$22:$J$28,WEEKDAY(D23,2))),
  COUNTIF(Feiertage,D23)&gt;0
)</f>
        <v>1</v>
      </c>
      <c r="M23" s="32"/>
      <c r="N23" s="32"/>
    </row>
    <row r="24" spans="1:14" ht="24" customHeight="1">
      <c r="A24" s="27"/>
      <c r="B24" s="8" t="str">
        <f t="shared" si="0"/>
        <v>So</v>
      </c>
      <c r="C24" s="8">
        <f t="shared" si="2"/>
        <v>46040</v>
      </c>
      <c r="D24" s="8">
        <f t="shared" si="3"/>
        <v>46040</v>
      </c>
      <c r="E24" s="9"/>
      <c r="F24" s="37"/>
      <c r="G24" s="37"/>
      <c r="H24" s="11"/>
      <c r="I24" s="12" t="str">
        <f t="shared" si="1"/>
        <v/>
      </c>
      <c r="J24" s="13" t="str">
        <f>IF(L24,"",Einstellungen!$E$19)</f>
        <v/>
      </c>
      <c r="K24" s="13" t="str">
        <f>IF(LEFT(I24,1)="⚠","",IF(I24="","",IF(L24,"",IF(J24="",IF(Einstellungen!$I$31=TRUE,"+ "&amp;TEXT(I24,"[h]:mm")&amp;" Std.","+ "&amp;TEXT(I24*24,"0,0")&amp;" Std."),IF(Einstellungen!$I$31=TRUE,IF(J24=I24,"  00:00",IF(J24&gt;I24,"- "&amp;TEXT(J24-I24,"[h]:mm;@"),"+ "&amp;TEXT(I24-J24,"[h]:mm;@"))),IF(J24=I24,"  0,0",IF(J24&gt;I24,"- "&amp;TEXT((J24-I24)*24,"0,0"),"+ "&amp;TEXT((I24-J24)*24,"0,0")))&amp;" Std.")))))</f>
        <v/>
      </c>
      <c r="L24" s="66" t="b" cm="1">
        <f t="array" ref="L24">OR(
  NOT(INDEX(Einstellungen!$J$22:$J$28,WEEKDAY(D24,2))),
  COUNTIF(Feiertage,D24)&gt;0
)</f>
        <v>1</v>
      </c>
      <c r="M24" s="32"/>
      <c r="N24" s="32"/>
    </row>
    <row r="25" spans="1:14" ht="24" customHeight="1">
      <c r="A25" s="27"/>
      <c r="B25" s="8" t="str">
        <f t="shared" si="0"/>
        <v>Mo</v>
      </c>
      <c r="C25" s="8">
        <f t="shared" si="2"/>
        <v>46041</v>
      </c>
      <c r="D25" s="8">
        <f t="shared" si="3"/>
        <v>46041</v>
      </c>
      <c r="E25" s="9" t="s">
        <v>12</v>
      </c>
      <c r="F25" s="37">
        <v>0.38194444444444442</v>
      </c>
      <c r="G25" s="37">
        <v>0.69791666666666663</v>
      </c>
      <c r="H25" s="11">
        <v>4.3055555555555555E-2</v>
      </c>
      <c r="I25" s="12">
        <f t="shared" si="1"/>
        <v>0.27291666666666664</v>
      </c>
      <c r="J25" s="13">
        <f>IF(L25,"",Einstellungen!$E$19)</f>
        <v>0.25</v>
      </c>
      <c r="K25" s="13" t="str">
        <f>IF(LEFT(I25,1)="⚠","",IF(I25="","",IF(L25,"",IF(J25="",IF(Einstellungen!$I$31=TRUE,"+ "&amp;TEXT(I25,"[h]:mm")&amp;" Std.","+ "&amp;TEXT(I25*24,"0,0")&amp;" Std."),IF(Einstellungen!$I$31=TRUE,IF(J25=I25,"  00:00",IF(J25&gt;I25,"- "&amp;TEXT(J25-I25,"[h]:mm;@"),"+ "&amp;TEXT(I25-J25,"[h]:mm;@"))),IF(J25=I25,"  0,0",IF(J25&gt;I25,"- "&amp;TEXT((J25-I25)*24,"0,0"),"+ "&amp;TEXT((I25-J25)*24,"0,0")))&amp;" Std.")))))</f>
        <v>+ 0:33</v>
      </c>
      <c r="L25" s="66" t="b" cm="1">
        <f t="array" ref="L25">OR(
  NOT(INDEX(Einstellungen!$J$22:$J$28,WEEKDAY(D25,2))),
  COUNTIF(Feiertage,D25)&gt;0
)</f>
        <v>0</v>
      </c>
      <c r="M25" s="32"/>
      <c r="N25" s="32"/>
    </row>
    <row r="26" spans="1:14" ht="24" customHeight="1">
      <c r="A26" s="27"/>
      <c r="B26" s="8" t="str">
        <f t="shared" si="0"/>
        <v>Di</v>
      </c>
      <c r="C26" s="8">
        <f t="shared" si="2"/>
        <v>46042</v>
      </c>
      <c r="D26" s="8">
        <f t="shared" si="3"/>
        <v>46042</v>
      </c>
      <c r="E26" s="9" t="s">
        <v>19</v>
      </c>
      <c r="F26" s="37">
        <v>0.375</v>
      </c>
      <c r="G26" s="37">
        <v>0.67708333333333337</v>
      </c>
      <c r="H26" s="11">
        <v>4.5138888888888888E-2</v>
      </c>
      <c r="I26" s="12">
        <f t="shared" si="1"/>
        <v>0.25694444444444448</v>
      </c>
      <c r="J26" s="13">
        <f>IF(L26,"",Einstellungen!$E$19)</f>
        <v>0.25</v>
      </c>
      <c r="K26" s="13" t="str">
        <f>IF(LEFT(I26,1)="⚠","",IF(I26="","",IF(L26,"",IF(J26="",IF(Einstellungen!$I$31=TRUE,"+ "&amp;TEXT(I26,"[h]:mm")&amp;" Std.","+ "&amp;TEXT(I26*24,"0,0")&amp;" Std."),IF(Einstellungen!$I$31=TRUE,IF(J26=I26,"  00:00",IF(J26&gt;I26,"- "&amp;TEXT(J26-I26,"[h]:mm;@"),"+ "&amp;TEXT(I26-J26,"[h]:mm;@"))),IF(J26=I26,"  0,0",IF(J26&gt;I26,"- "&amp;TEXT((J26-I26)*24,"0,0"),"+ "&amp;TEXT((I26-J26)*24,"0,0")))&amp;" Std.")))))</f>
        <v>+ 0:10</v>
      </c>
      <c r="L26" s="66" t="b" cm="1">
        <f t="array" ref="L26">OR(
  NOT(INDEX(Einstellungen!$J$22:$J$28,WEEKDAY(D26,2))),
  COUNTIF(Feiertage,D26)&gt;0
)</f>
        <v>0</v>
      </c>
      <c r="M26" s="32"/>
      <c r="N26" s="32"/>
    </row>
    <row r="27" spans="1:14" ht="24" customHeight="1">
      <c r="A27" s="27"/>
      <c r="B27" s="8" t="str">
        <f t="shared" si="0"/>
        <v>Mi</v>
      </c>
      <c r="C27" s="8">
        <f t="shared" si="2"/>
        <v>46043</v>
      </c>
      <c r="D27" s="8">
        <f t="shared" si="3"/>
        <v>46043</v>
      </c>
      <c r="E27" s="9" t="s">
        <v>20</v>
      </c>
      <c r="F27" s="37">
        <v>0.35416666666666669</v>
      </c>
      <c r="G27" s="37">
        <v>0.63541666666666663</v>
      </c>
      <c r="H27" s="11">
        <v>5.9027777777777783E-2</v>
      </c>
      <c r="I27" s="12">
        <f t="shared" si="1"/>
        <v>0.22222222222222215</v>
      </c>
      <c r="J27" s="13">
        <f>IF(L27,"",Einstellungen!$E$19)</f>
        <v>0.25</v>
      </c>
      <c r="K27" s="13" t="str">
        <f>IF(LEFT(I27,1)="⚠","",IF(I27="","",IF(L27,"",IF(J27="",IF(Einstellungen!$I$31=TRUE,"+ "&amp;TEXT(I27,"[h]:mm")&amp;" Std.","+ "&amp;TEXT(I27*24,"0,0")&amp;" Std."),IF(Einstellungen!$I$31=TRUE,IF(J27=I27,"  00:00",IF(J27&gt;I27,"- "&amp;TEXT(J27-I27,"[h]:mm;@"),"+ "&amp;TEXT(I27-J27,"[h]:mm;@"))),IF(J27=I27,"  0,0",IF(J27&gt;I27,"- "&amp;TEXT((J27-I27)*24,"0,0"),"+ "&amp;TEXT((I27-J27)*24,"0,0")))&amp;" Std.")))))</f>
        <v>- 0:40</v>
      </c>
      <c r="L27" s="66" t="b" cm="1">
        <f t="array" ref="L27">OR(
  NOT(INDEX(Einstellungen!$J$22:$J$28,WEEKDAY(D27,2))),
  COUNTIF(Feiertage,D27)&gt;0
)</f>
        <v>0</v>
      </c>
      <c r="M27" s="32"/>
      <c r="N27" s="32"/>
    </row>
    <row r="28" spans="1:14" ht="24" customHeight="1">
      <c r="A28" s="27"/>
      <c r="B28" s="8" t="str">
        <f t="shared" si="0"/>
        <v>Do</v>
      </c>
      <c r="C28" s="8">
        <f t="shared" si="2"/>
        <v>46044</v>
      </c>
      <c r="D28" s="8">
        <f t="shared" si="3"/>
        <v>46044</v>
      </c>
      <c r="E28" s="9" t="s">
        <v>21</v>
      </c>
      <c r="F28" s="37">
        <v>0.38194444444444442</v>
      </c>
      <c r="G28" s="37">
        <v>0.69791666666666663</v>
      </c>
      <c r="H28" s="11">
        <v>1.5972222222222221E-2</v>
      </c>
      <c r="I28" s="12">
        <f t="shared" si="1"/>
        <v>0.3</v>
      </c>
      <c r="J28" s="13">
        <f>IF(L28,"",Einstellungen!$E$19)</f>
        <v>0.25</v>
      </c>
      <c r="K28" s="13" t="str">
        <f>IF(LEFT(I28,1)="⚠","",IF(I28="","",IF(L28,"",IF(J28="",IF(Einstellungen!$I$31=TRUE,"+ "&amp;TEXT(I28,"[h]:mm")&amp;" Std.","+ "&amp;TEXT(I28*24,"0,0")&amp;" Std."),IF(Einstellungen!$I$31=TRUE,IF(J28=I28,"  00:00",IF(J28&gt;I28,"- "&amp;TEXT(J28-I28,"[h]:mm;@"),"+ "&amp;TEXT(I28-J28,"[h]:mm;@"))),IF(J28=I28,"  0,0",IF(J28&gt;I28,"- "&amp;TEXT((J28-I28)*24,"0,0"),"+ "&amp;TEXT((I28-J28)*24,"0,0")))&amp;" Std.")))))</f>
        <v>+ 1:12</v>
      </c>
      <c r="L28" s="66" t="b" cm="1">
        <f t="array" ref="L28">OR(
  NOT(INDEX(Einstellungen!$J$22:$J$28,WEEKDAY(D28,2))),
  COUNTIF(Feiertage,D28)&gt;0
)</f>
        <v>0</v>
      </c>
      <c r="M28" s="32"/>
      <c r="N28" s="32"/>
    </row>
    <row r="29" spans="1:14" ht="24" customHeight="1">
      <c r="A29" s="27"/>
      <c r="B29" s="8" t="str">
        <f t="shared" si="0"/>
        <v>Fr</v>
      </c>
      <c r="C29" s="8">
        <f t="shared" si="2"/>
        <v>46045</v>
      </c>
      <c r="D29" s="8">
        <f t="shared" si="3"/>
        <v>46045</v>
      </c>
      <c r="E29" s="9" t="s">
        <v>21</v>
      </c>
      <c r="F29" s="37">
        <v>0.375</v>
      </c>
      <c r="G29" s="37">
        <v>0.67708333333333337</v>
      </c>
      <c r="H29" s="11">
        <v>4.5138888888888888E-2</v>
      </c>
      <c r="I29" s="12">
        <f t="shared" si="1"/>
        <v>0.25694444444444448</v>
      </c>
      <c r="J29" s="13">
        <f>IF(L29,"",Einstellungen!$E$19)</f>
        <v>0.25</v>
      </c>
      <c r="K29" s="13" t="str">
        <f>IF(LEFT(I29,1)="⚠","",IF(I29="","",IF(L29,"",IF(J29="",IF(Einstellungen!$I$31=TRUE,"+ "&amp;TEXT(I29,"[h]:mm")&amp;" Std.","+ "&amp;TEXT(I29*24,"0,0")&amp;" Std."),IF(Einstellungen!$I$31=TRUE,IF(J29=I29,"  00:00",IF(J29&gt;I29,"- "&amp;TEXT(J29-I29,"[h]:mm;@"),"+ "&amp;TEXT(I29-J29,"[h]:mm;@"))),IF(J29=I29,"  0,0",IF(J29&gt;I29,"- "&amp;TEXT((J29-I29)*24,"0,0"),"+ "&amp;TEXT((I29-J29)*24,"0,0")))&amp;" Std.")))))</f>
        <v>+ 0:10</v>
      </c>
      <c r="L29" s="66" t="b" cm="1">
        <f t="array" ref="L29">OR(
  NOT(INDEX(Einstellungen!$J$22:$J$28,WEEKDAY(D29,2))),
  COUNTIF(Feiertage,D29)&gt;0
)</f>
        <v>0</v>
      </c>
      <c r="M29" s="32"/>
      <c r="N29" s="32"/>
    </row>
    <row r="30" spans="1:14" ht="24" customHeight="1">
      <c r="A30" s="27"/>
      <c r="B30" s="8" t="str">
        <f t="shared" si="0"/>
        <v>Sa</v>
      </c>
      <c r="C30" s="8">
        <f t="shared" si="2"/>
        <v>46046</v>
      </c>
      <c r="D30" s="8">
        <f t="shared" si="3"/>
        <v>46046</v>
      </c>
      <c r="E30" s="9"/>
      <c r="F30" s="37"/>
      <c r="G30" s="37"/>
      <c r="H30" s="11"/>
      <c r="I30" s="12" t="str">
        <f t="shared" si="1"/>
        <v/>
      </c>
      <c r="J30" s="13" t="str">
        <f>IF(L30,"",Einstellungen!$E$19)</f>
        <v/>
      </c>
      <c r="K30" s="13" t="str">
        <f>IF(LEFT(I30,1)="⚠","",IF(I30="","",IF(L30,"",IF(J30="",IF(Einstellungen!$I$31=TRUE,"+ "&amp;TEXT(I30,"[h]:mm")&amp;" Std.","+ "&amp;TEXT(I30*24,"0,0")&amp;" Std."),IF(Einstellungen!$I$31=TRUE,IF(J30=I30,"  00:00",IF(J30&gt;I30,"- "&amp;TEXT(J30-I30,"[h]:mm;@"),"+ "&amp;TEXT(I30-J30,"[h]:mm;@"))),IF(J30=I30,"  0,0",IF(J30&gt;I30,"- "&amp;TEXT((J30-I30)*24,"0,0"),"+ "&amp;TEXT((I30-J30)*24,"0,0")))&amp;" Std.")))))</f>
        <v/>
      </c>
      <c r="L30" s="66" t="b" cm="1">
        <f t="array" ref="L30">OR(
  NOT(INDEX(Einstellungen!$J$22:$J$28,WEEKDAY(D30,2))),
  COUNTIF(Feiertage,D30)&gt;0
)</f>
        <v>1</v>
      </c>
      <c r="M30" s="32"/>
      <c r="N30" s="32"/>
    </row>
    <row r="31" spans="1:14" ht="24" customHeight="1">
      <c r="A31" s="27"/>
      <c r="B31" s="8" t="str">
        <f t="shared" si="0"/>
        <v>So</v>
      </c>
      <c r="C31" s="8">
        <f t="shared" si="2"/>
        <v>46047</v>
      </c>
      <c r="D31" s="8">
        <f t="shared" si="3"/>
        <v>46047</v>
      </c>
      <c r="E31" s="9"/>
      <c r="F31" s="37"/>
      <c r="G31" s="37"/>
      <c r="H31" s="11"/>
      <c r="I31" s="12" t="str">
        <f t="shared" si="1"/>
        <v/>
      </c>
      <c r="J31" s="13" t="str">
        <f>IF(L31,"",Einstellungen!$E$19)</f>
        <v/>
      </c>
      <c r="K31" s="13" t="str">
        <f>IF(LEFT(I31,1)="⚠","",IF(I31="","",IF(L31,"",IF(J31="",IF(Einstellungen!$I$31=TRUE,"+ "&amp;TEXT(I31,"[h]:mm")&amp;" Std.","+ "&amp;TEXT(I31*24,"0,0")&amp;" Std."),IF(Einstellungen!$I$31=TRUE,IF(J31=I31,"  00:00",IF(J31&gt;I31,"- "&amp;TEXT(J31-I31,"[h]:mm;@"),"+ "&amp;TEXT(I31-J31,"[h]:mm;@"))),IF(J31=I31,"  0,0",IF(J31&gt;I31,"- "&amp;TEXT((J31-I31)*24,"0,0"),"+ "&amp;TEXT((I31-J31)*24,"0,0")))&amp;" Std.")))))</f>
        <v/>
      </c>
      <c r="L31" s="66" t="b" cm="1">
        <f t="array" ref="L31">OR(
  NOT(INDEX(Einstellungen!$J$22:$J$28,WEEKDAY(D31,2))),
  COUNTIF(Feiertage,D31)&gt;0
)</f>
        <v>1</v>
      </c>
      <c r="M31" s="32"/>
      <c r="N31" s="32"/>
    </row>
    <row r="32" spans="1:14" ht="24" customHeight="1">
      <c r="A32" s="27"/>
      <c r="B32" s="8" t="str">
        <f t="shared" si="0"/>
        <v>Mo</v>
      </c>
      <c r="C32" s="8">
        <f t="shared" si="2"/>
        <v>46048</v>
      </c>
      <c r="D32" s="8">
        <f t="shared" si="3"/>
        <v>46048</v>
      </c>
      <c r="E32" s="9" t="s">
        <v>16</v>
      </c>
      <c r="F32" s="37">
        <v>0.38194444444444442</v>
      </c>
      <c r="G32" s="37">
        <v>0.69791666666666663</v>
      </c>
      <c r="H32" s="11">
        <v>4.3055555555555555E-2</v>
      </c>
      <c r="I32" s="12">
        <f t="shared" si="1"/>
        <v>0.27291666666666664</v>
      </c>
      <c r="J32" s="13">
        <f>IF(L32,"",Einstellungen!$E$19)</f>
        <v>0.25</v>
      </c>
      <c r="K32" s="13" t="str">
        <f>IF(LEFT(I32,1)="⚠","",IF(I32="","",IF(L32,"",IF(J32="",IF(Einstellungen!$I$31=TRUE,"+ "&amp;TEXT(I32,"[h]:mm")&amp;" Std.","+ "&amp;TEXT(I32*24,"0,0")&amp;" Std."),IF(Einstellungen!$I$31=TRUE,IF(J32=I32,"  00:00",IF(J32&gt;I32,"- "&amp;TEXT(J32-I32,"[h]:mm;@"),"+ "&amp;TEXT(I32-J32,"[h]:mm;@"))),IF(J32=I32,"  0,0",IF(J32&gt;I32,"- "&amp;TEXT((J32-I32)*24,"0,0"),"+ "&amp;TEXT((I32-J32)*24,"0,0")))&amp;" Std.")))))</f>
        <v>+ 0:33</v>
      </c>
      <c r="L32" s="66" t="b" cm="1">
        <f t="array" ref="L32">OR(
  NOT(INDEX(Einstellungen!$J$22:$J$28,WEEKDAY(D32,2))),
  COUNTIF(Feiertage,D32)&gt;0
)</f>
        <v>0</v>
      </c>
      <c r="M32" s="32"/>
      <c r="N32" s="32"/>
    </row>
    <row r="33" spans="1:14" ht="24" customHeight="1">
      <c r="A33" s="27"/>
      <c r="B33" s="8" t="str">
        <f t="shared" si="0"/>
        <v>Di</v>
      </c>
      <c r="C33" s="8">
        <f t="shared" si="2"/>
        <v>46049</v>
      </c>
      <c r="D33" s="8">
        <f t="shared" si="3"/>
        <v>46049</v>
      </c>
      <c r="E33" s="9" t="s">
        <v>18</v>
      </c>
      <c r="F33" s="37">
        <v>0.38194444444444442</v>
      </c>
      <c r="G33" s="37">
        <v>0.69791666666666663</v>
      </c>
      <c r="H33" s="11">
        <v>1.5972222222222221E-2</v>
      </c>
      <c r="I33" s="12">
        <f t="shared" si="1"/>
        <v>0.3</v>
      </c>
      <c r="J33" s="13">
        <f>IF(L33,"",Einstellungen!$E$19)</f>
        <v>0.25</v>
      </c>
      <c r="K33" s="13" t="str">
        <f>IF(LEFT(I33,1)="⚠","",IF(I33="","",IF(L33,"",IF(J33="",IF(Einstellungen!$I$31=TRUE,"+ "&amp;TEXT(I33,"[h]:mm")&amp;" Std.","+ "&amp;TEXT(I33*24,"0,0")&amp;" Std."),IF(Einstellungen!$I$31=TRUE,IF(J33=I33,"  00:00",IF(J33&gt;I33,"- "&amp;TEXT(J33-I33,"[h]:mm;@"),"+ "&amp;TEXT(I33-J33,"[h]:mm;@"))),IF(J33=I33,"  0,0",IF(J33&gt;I33,"- "&amp;TEXT((J33-I33)*24,"0,0"),"+ "&amp;TEXT((I33-J33)*24,"0,0")))&amp;" Std.")))))</f>
        <v>+ 1:12</v>
      </c>
      <c r="L33" s="66" t="b" cm="1">
        <f t="array" ref="L33">OR(
  NOT(INDEX(Einstellungen!$J$22:$J$28,WEEKDAY(D33,2))),
  COUNTIF(Feiertage,D33)&gt;0
)</f>
        <v>0</v>
      </c>
      <c r="M33" s="32"/>
      <c r="N33" s="32"/>
    </row>
    <row r="34" spans="1:14" ht="24" customHeight="1">
      <c r="A34" s="27"/>
      <c r="B34" s="8" t="str">
        <f t="shared" si="0"/>
        <v>Mi</v>
      </c>
      <c r="C34" s="8">
        <f t="shared" si="2"/>
        <v>46050</v>
      </c>
      <c r="D34" s="8">
        <f t="shared" si="3"/>
        <v>46050</v>
      </c>
      <c r="E34" s="9" t="s">
        <v>15</v>
      </c>
      <c r="F34" s="37">
        <v>0.375</v>
      </c>
      <c r="G34" s="37">
        <v>0.67708333333333337</v>
      </c>
      <c r="H34" s="11">
        <v>4.5138888888888888E-2</v>
      </c>
      <c r="I34" s="12">
        <f t="shared" si="1"/>
        <v>0.25694444444444448</v>
      </c>
      <c r="J34" s="13">
        <f>IF(L34,"",Einstellungen!$E$19)</f>
        <v>0.25</v>
      </c>
      <c r="K34" s="13" t="str">
        <f>IF(LEFT(I34,1)="⚠","",IF(I34="","",IF(L34,"",IF(J34="",IF(Einstellungen!$I$31=TRUE,"+ "&amp;TEXT(I34,"[h]:mm")&amp;" Std.","+ "&amp;TEXT(I34*24,"0,0")&amp;" Std."),IF(Einstellungen!$I$31=TRUE,IF(J34=I34,"  00:00",IF(J34&gt;I34,"- "&amp;TEXT(J34-I34,"[h]:mm;@"),"+ "&amp;TEXT(I34-J34,"[h]:mm;@"))),IF(J34=I34,"  0,0",IF(J34&gt;I34,"- "&amp;TEXT((J34-I34)*24,"0,0"),"+ "&amp;TEXT((I34-J34)*24,"0,0")))&amp;" Std.")))))</f>
        <v>+ 0:10</v>
      </c>
      <c r="L34" s="66" t="b" cm="1">
        <f t="array" ref="L34">OR(
  NOT(INDEX(Einstellungen!$J$22:$J$28,WEEKDAY(D34,2))),
  COUNTIF(Feiertage,D34)&gt;0
)</f>
        <v>0</v>
      </c>
      <c r="M34" s="32"/>
      <c r="N34" s="32"/>
    </row>
    <row r="35" spans="1:14" ht="24" customHeight="1">
      <c r="A35" s="29"/>
      <c r="B35" s="8" t="str">
        <f t="shared" si="0"/>
        <v>Do</v>
      </c>
      <c r="C35" s="8">
        <f t="shared" si="2"/>
        <v>46051</v>
      </c>
      <c r="D35" s="8">
        <f t="shared" si="3"/>
        <v>46051</v>
      </c>
      <c r="E35" s="9" t="s">
        <v>22</v>
      </c>
      <c r="F35" s="37">
        <v>0.35416666666666669</v>
      </c>
      <c r="G35" s="37">
        <v>0.55000000000000004</v>
      </c>
      <c r="H35" s="11">
        <v>3.472222222222222E-3</v>
      </c>
      <c r="I35" s="12">
        <f t="shared" si="1"/>
        <v>0.19236111111111115</v>
      </c>
      <c r="J35" s="13">
        <f>IF(L35,"",Einstellungen!$E$19)</f>
        <v>0.25</v>
      </c>
      <c r="K35" s="13" t="str">
        <f>IF(LEFT(I35,1)="⚠","",IF(I35="","",IF(L35,"",IF(J35="",IF(Einstellungen!$I$31=TRUE,"+ "&amp;TEXT(I35,"[h]:mm")&amp;" Std.","+ "&amp;TEXT(I35*24,"0,0")&amp;" Std."),IF(Einstellungen!$I$31=TRUE,IF(J35=I35,"  00:00",IF(J35&gt;I35,"- "&amp;TEXT(J35-I35,"[h]:mm;@"),"+ "&amp;TEXT(I35-J35,"[h]:mm;@"))),IF(J35=I35,"  0,0",IF(J35&gt;I35,"- "&amp;TEXT((J35-I35)*24,"0,0"),"+ "&amp;TEXT((I35-J35)*24,"0,0")))&amp;" Std.")))))</f>
        <v>- 1:23</v>
      </c>
      <c r="L35" s="66" t="b" cm="1">
        <f t="array" ref="L35">OR(
  NOT(INDEX(Einstellungen!$J$22:$J$28,WEEKDAY(D35,2))),
  COUNTIF(Feiertage,D35)&gt;0
)</f>
        <v>0</v>
      </c>
      <c r="M35" s="32"/>
      <c r="N35" s="32"/>
    </row>
    <row r="36" spans="1:14" ht="24" customHeight="1">
      <c r="A36" s="29"/>
      <c r="B36" s="8" t="str">
        <f t="shared" si="0"/>
        <v>Fr</v>
      </c>
      <c r="C36" s="8">
        <f t="shared" si="2"/>
        <v>46052</v>
      </c>
      <c r="D36" s="8">
        <f t="shared" si="3"/>
        <v>46052</v>
      </c>
      <c r="E36" s="9" t="s">
        <v>23</v>
      </c>
      <c r="F36" s="37">
        <v>0.375</v>
      </c>
      <c r="G36" s="37">
        <v>0.67708333333333337</v>
      </c>
      <c r="H36" s="11">
        <v>4.3055555555555555E-2</v>
      </c>
      <c r="I36" s="12">
        <f t="shared" si="1"/>
        <v>0.2590277777777778</v>
      </c>
      <c r="J36" s="13">
        <f>IF(L36,"",Einstellungen!$E$19)</f>
        <v>0.25</v>
      </c>
      <c r="K36" s="13" t="str">
        <f>IF(LEFT(I36,1)="⚠","",IF(I36="","",IF(L36,"",IF(J36="",IF(Einstellungen!$I$31=TRUE,"+ "&amp;TEXT(I36,"[h]:mm")&amp;" Std.","+ "&amp;TEXT(I36*24,"0,0")&amp;" Std."),IF(Einstellungen!$I$31=TRUE,IF(J36=I36,"  00:00",IF(J36&gt;I36,"- "&amp;TEXT(J36-I36,"[h]:mm;@"),"+ "&amp;TEXT(I36-J36,"[h]:mm;@"))),IF(J36=I36,"  0,0",IF(J36&gt;I36,"- "&amp;TEXT((J36-I36)*24,"0,0"),"+ "&amp;TEXT((I36-J36)*24,"0,0")))&amp;" Std.")))))</f>
        <v>+ 0:13</v>
      </c>
      <c r="L36" s="66" t="b" cm="1">
        <f t="array" ref="L36">OR(
  NOT(INDEX(Einstellungen!$J$22:$J$28,WEEKDAY(D36,2))),
  COUNTIF(Feiertage,D36)&gt;0
)</f>
        <v>0</v>
      </c>
      <c r="M36" s="32"/>
      <c r="N36" s="32"/>
    </row>
    <row r="37" spans="1:14" ht="24" customHeight="1">
      <c r="A37" s="29"/>
      <c r="B37" s="8" t="str">
        <f t="shared" si="0"/>
        <v>Sa</v>
      </c>
      <c r="C37" s="8">
        <f t="shared" si="2"/>
        <v>46053</v>
      </c>
      <c r="D37" s="8">
        <f t="shared" si="3"/>
        <v>46053</v>
      </c>
      <c r="E37" s="9"/>
      <c r="F37" s="37"/>
      <c r="G37" s="37"/>
      <c r="H37" s="11"/>
      <c r="I37" s="12" t="str">
        <f t="shared" si="1"/>
        <v/>
      </c>
      <c r="J37" s="13" t="str">
        <f>IF(L37,"",Einstellungen!$E$19)</f>
        <v/>
      </c>
      <c r="K37" s="13" t="str">
        <f>IF(LEFT(I37,1)="⚠","",IF(I37="","",IF(L37,"",IF(J37="",IF(Einstellungen!$I$31=TRUE,"+ "&amp;TEXT(I37,"[h]:mm")&amp;" Std.","+ "&amp;TEXT(I37*24,"0,0")&amp;" Std."),IF(Einstellungen!$I$31=TRUE,IF(J37=I37,"  00:00",IF(J37&gt;I37,"- "&amp;TEXT(J37-I37,"[h]:mm;@"),"+ "&amp;TEXT(I37-J37,"[h]:mm;@"))),IF(J37=I37,"  0,0",IF(J37&gt;I37,"- "&amp;TEXT((J37-I37)*24,"0,0"),"+ "&amp;TEXT((I37-J37)*24,"0,0")))&amp;" Std.")))))</f>
        <v/>
      </c>
      <c r="L37" s="66" t="b" cm="1">
        <f t="array" ref="L37">OR(
  NOT(INDEX(Einstellungen!$J$22:$J$28,WEEKDAY(D37,2))),
  COUNTIF(Feiertage,D37)&gt;0
)</f>
        <v>1</v>
      </c>
      <c r="M37" s="32"/>
      <c r="N37" s="32"/>
    </row>
    <row r="38" spans="1:14" ht="24" customHeight="1">
      <c r="A38" s="29"/>
      <c r="B38" s="8" t="str">
        <f t="shared" si="0"/>
        <v>So</v>
      </c>
      <c r="C38" s="8">
        <f t="shared" si="2"/>
        <v>46054</v>
      </c>
      <c r="D38" s="8">
        <f t="shared" si="3"/>
        <v>46054</v>
      </c>
      <c r="E38" s="9"/>
      <c r="F38" s="37"/>
      <c r="G38" s="37"/>
      <c r="H38" s="11"/>
      <c r="I38" s="12" t="str">
        <f t="shared" si="1"/>
        <v/>
      </c>
      <c r="J38" s="13" t="str">
        <f>IF(L38,"",Einstellungen!$E$19)</f>
        <v/>
      </c>
      <c r="K38" s="13" t="str">
        <f>IF(LEFT(I38,1)="⚠","",IF(I38="","",IF(L38,"",IF(J38="",IF(Einstellungen!$I$31=TRUE,"+ "&amp;TEXT(I38,"[h]:mm")&amp;" Std.","+ "&amp;TEXT(I38*24,"0,0")&amp;" Std."),IF(Einstellungen!$I$31=TRUE,IF(J38=I38,"  00:00",IF(J38&gt;I38,"- "&amp;TEXT(J38-I38,"[h]:mm;@"),"+ "&amp;TEXT(I38-J38,"[h]:mm;@"))),IF(J38=I38,"  0,0",IF(J38&gt;I38,"- "&amp;TEXT((J38-I38)*24,"0,0"),"+ "&amp;TEXT((I38-J38)*24,"0,0")))&amp;" Std.")))))</f>
        <v/>
      </c>
      <c r="L38" s="66" t="b" cm="1">
        <f t="array" ref="L38">OR(
  NOT(INDEX(Einstellungen!$J$22:$J$28,WEEKDAY(D38,2))),
  COUNTIF(Feiertage,D38)&gt;0
)</f>
        <v>1</v>
      </c>
      <c r="M38" s="32"/>
      <c r="N38" s="32"/>
    </row>
    <row r="39" spans="1:14" ht="24" customHeight="1">
      <c r="A39" s="29"/>
      <c r="B39" s="8" t="str">
        <f t="shared" si="0"/>
        <v>Mo</v>
      </c>
      <c r="C39" s="8">
        <f t="shared" si="2"/>
        <v>46055</v>
      </c>
      <c r="D39" s="8">
        <f t="shared" si="3"/>
        <v>46055</v>
      </c>
      <c r="E39" s="9" t="s">
        <v>17</v>
      </c>
      <c r="F39" s="37">
        <v>0.35416666666666669</v>
      </c>
      <c r="G39" s="37">
        <v>0.41666666666666669</v>
      </c>
      <c r="H39" s="11">
        <v>5.9027777777777783E-2</v>
      </c>
      <c r="I39" s="12">
        <f t="shared" si="1"/>
        <v>3.4722222222222168E-3</v>
      </c>
      <c r="J39" s="13">
        <f>IF(L39,"",Einstellungen!$E$19)</f>
        <v>0.25</v>
      </c>
      <c r="K39" s="13" t="str">
        <f>IF(LEFT(I39,1)="⚠","",IF(I39="","",IF(L39,"",IF(J39="",IF(Einstellungen!$I$31=TRUE,"+ "&amp;TEXT(I39,"[h]:mm")&amp;" Std.","+ "&amp;TEXT(I39*24,"0,0")&amp;" Std."),IF(Einstellungen!$I$31=TRUE,IF(J39=I39,"  00:00",IF(J39&gt;I39,"- "&amp;TEXT(J39-I39,"[h]:mm;@"),"+ "&amp;TEXT(I39-J39,"[h]:mm;@"))),IF(J39=I39,"  0,0",IF(J39&gt;I39,"- "&amp;TEXT((J39-I39)*24,"0,0"),"+ "&amp;TEXT((I39-J39)*24,"0,0")))&amp;" Std.")))))</f>
        <v>- 5:55</v>
      </c>
      <c r="L39" s="66" t="b" cm="1">
        <f t="array" ref="L39">OR(
  NOT(INDEX(Einstellungen!$J$22:$J$28,WEEKDAY(D39,2))),
  COUNTIF(Feiertage,D39)&gt;0
)</f>
        <v>0</v>
      </c>
      <c r="M39" s="32"/>
      <c r="N39" s="32"/>
    </row>
    <row r="40" spans="1:14" ht="24" customHeight="1">
      <c r="A40" s="29"/>
      <c r="B40" s="8" t="str">
        <f t="shared" si="0"/>
        <v>Di</v>
      </c>
      <c r="C40" s="8">
        <f t="shared" si="2"/>
        <v>46056</v>
      </c>
      <c r="D40" s="8">
        <f t="shared" si="3"/>
        <v>46056</v>
      </c>
      <c r="E40" s="9" t="s">
        <v>23</v>
      </c>
      <c r="F40" s="37">
        <v>0.375</v>
      </c>
      <c r="G40" s="37">
        <v>0.67708333333333337</v>
      </c>
      <c r="H40" s="11">
        <v>4.5138888888888888E-2</v>
      </c>
      <c r="I40" s="12">
        <f t="shared" si="1"/>
        <v>0.25694444444444448</v>
      </c>
      <c r="J40" s="13">
        <f>IF(L40,"",Einstellungen!$E$19)</f>
        <v>0.25</v>
      </c>
      <c r="K40" s="13" t="str">
        <f>IF(LEFT(I40,1)="⚠","",IF(I40="","",IF(L40,"",IF(J40="",IF(Einstellungen!$I$31=TRUE,"+ "&amp;TEXT(I40,"[h]:mm")&amp;" Std.","+ "&amp;TEXT(I40*24,"0,0")&amp;" Std."),IF(Einstellungen!$I$31=TRUE,IF(J40=I40,"  00:00",IF(J40&gt;I40,"- "&amp;TEXT(J40-I40,"[h]:mm;@"),"+ "&amp;TEXT(I40-J40,"[h]:mm;@"))),IF(J40=I40,"  0,0",IF(J40&gt;I40,"- "&amp;TEXT((J40-I40)*24,"0,0"),"+ "&amp;TEXT((I40-J40)*24,"0,0")))&amp;" Std.")))))</f>
        <v>+ 0:10</v>
      </c>
      <c r="L40" s="66" t="b" cm="1">
        <f t="array" ref="L40">OR(
  NOT(INDEX(Einstellungen!$J$22:$J$28,WEEKDAY(D40,2))),
  COUNTIF(Feiertage,D40)&gt;0
)</f>
        <v>0</v>
      </c>
      <c r="M40" s="32"/>
      <c r="N40" s="32"/>
    </row>
    <row r="41" spans="1:14" ht="24" customHeight="1">
      <c r="A41" s="29"/>
      <c r="B41" s="8" t="str">
        <f t="shared" si="0"/>
        <v>Mi</v>
      </c>
      <c r="C41" s="8">
        <f t="shared" si="2"/>
        <v>46057</v>
      </c>
      <c r="D41" s="8">
        <f t="shared" si="3"/>
        <v>46057</v>
      </c>
      <c r="E41" s="9"/>
      <c r="F41" s="37"/>
      <c r="G41" s="37"/>
      <c r="H41" s="11"/>
      <c r="I41" s="12" t="str">
        <f t="shared" si="1"/>
        <v/>
      </c>
      <c r="J41" s="13">
        <f>IF(L41,"",Einstellungen!$E$19)</f>
        <v>0.25</v>
      </c>
      <c r="K41" s="13" t="str">
        <f>IF(LEFT(I41,1)="⚠","",IF(I41="","",IF(L41,"",IF(J41="",IF(Einstellungen!$I$31=TRUE,"+ "&amp;TEXT(I41,"[h]:mm")&amp;" Std.","+ "&amp;TEXT(I41*24,"0,0")&amp;" Std."),IF(Einstellungen!$I$31=TRUE,IF(J41=I41,"  00:00",IF(J41&gt;I41,"- "&amp;TEXT(J41-I41,"[h]:mm;@"),"+ "&amp;TEXT(I41-J41,"[h]:mm;@"))),IF(J41=I41,"  0,0",IF(J41&gt;I41,"- "&amp;TEXT((J41-I41)*24,"0,0"),"+ "&amp;TEXT((I41-J41)*24,"0,0")))&amp;" Std.")))))</f>
        <v/>
      </c>
      <c r="L41" s="66" t="b" cm="1">
        <f t="array" ref="L41">OR(
  NOT(INDEX(Einstellungen!$J$22:$J$28,WEEKDAY(D41,2))),
  COUNTIF(Feiertage,D41)&gt;0
)</f>
        <v>0</v>
      </c>
      <c r="M41" s="32"/>
      <c r="N41" s="32"/>
    </row>
    <row r="42" spans="1:14" ht="24" customHeight="1">
      <c r="A42" s="29"/>
      <c r="B42" s="8" t="str">
        <f t="shared" si="0"/>
        <v>Do</v>
      </c>
      <c r="C42" s="8">
        <f t="shared" si="2"/>
        <v>46058</v>
      </c>
      <c r="D42" s="8">
        <f t="shared" si="3"/>
        <v>46058</v>
      </c>
      <c r="E42" s="9"/>
      <c r="F42" s="37"/>
      <c r="G42" s="37"/>
      <c r="H42" s="11"/>
      <c r="I42" s="12" t="str">
        <f t="shared" si="1"/>
        <v/>
      </c>
      <c r="J42" s="13">
        <f>IF(L42,"",Einstellungen!$E$19)</f>
        <v>0.25</v>
      </c>
      <c r="K42" s="13" t="str">
        <f>IF(LEFT(I42,1)="⚠","",IF(I42="","",IF(L42,"",IF(J42="",IF(Einstellungen!$I$31=TRUE,"+ "&amp;TEXT(I42,"[h]:mm")&amp;" Std.","+ "&amp;TEXT(I42*24,"0,0")&amp;" Std."),IF(Einstellungen!$I$31=TRUE,IF(J42=I42,"  00:00",IF(J42&gt;I42,"- "&amp;TEXT(J42-I42,"[h]:mm;@"),"+ "&amp;TEXT(I42-J42,"[h]:mm;@"))),IF(J42=I42,"  0,0",IF(J42&gt;I42,"- "&amp;TEXT((J42-I42)*24,"0,0"),"+ "&amp;TEXT((I42-J42)*24,"0,0")))&amp;" Std.")))))</f>
        <v/>
      </c>
      <c r="L42" s="66" t="b" cm="1">
        <f t="array" ref="L42">OR(
  NOT(INDEX(Einstellungen!$J$22:$J$28,WEEKDAY(D42,2))),
  COUNTIF(Feiertage,D42)&gt;0
)</f>
        <v>0</v>
      </c>
      <c r="M42" s="32"/>
      <c r="N42" s="32"/>
    </row>
    <row r="43" spans="1:14" ht="24" customHeight="1">
      <c r="A43" s="29"/>
      <c r="B43" s="8" t="str">
        <f t="shared" si="0"/>
        <v>Fr</v>
      </c>
      <c r="C43" s="8">
        <f t="shared" si="2"/>
        <v>46059</v>
      </c>
      <c r="D43" s="8">
        <f t="shared" si="3"/>
        <v>46059</v>
      </c>
      <c r="E43" s="9"/>
      <c r="F43" s="37"/>
      <c r="G43" s="37"/>
      <c r="H43" s="11"/>
      <c r="I43" s="12" t="str">
        <f t="shared" si="1"/>
        <v/>
      </c>
      <c r="J43" s="13">
        <f>IF(L43,"",Einstellungen!$E$19)</f>
        <v>0.25</v>
      </c>
      <c r="K43" s="13" t="str">
        <f>IF(LEFT(I43,1)="⚠","",IF(I43="","",IF(L43,"",IF(J43="",IF(Einstellungen!$I$31=TRUE,"+ "&amp;TEXT(I43,"[h]:mm")&amp;" Std.","+ "&amp;TEXT(I43*24,"0,0")&amp;" Std."),IF(Einstellungen!$I$31=TRUE,IF(J43=I43,"  00:00",IF(J43&gt;I43,"- "&amp;TEXT(J43-I43,"[h]:mm;@"),"+ "&amp;TEXT(I43-J43,"[h]:mm;@"))),IF(J43=I43,"  0,0",IF(J43&gt;I43,"- "&amp;TEXT((J43-I43)*24,"0,0"),"+ "&amp;TEXT((I43-J43)*24,"0,0")))&amp;" Std.")))))</f>
        <v/>
      </c>
      <c r="L43" s="66" t="b" cm="1">
        <f t="array" ref="L43">OR(
  NOT(INDEX(Einstellungen!$J$22:$J$28,WEEKDAY(D43,2))),
  COUNTIF(Feiertage,D43)&gt;0
)</f>
        <v>0</v>
      </c>
      <c r="M43" s="32"/>
      <c r="N43" s="32"/>
    </row>
    <row r="44" spans="1:14" ht="24" customHeight="1">
      <c r="A44" s="29"/>
      <c r="B44" s="8" t="str">
        <f t="shared" si="0"/>
        <v>Sa</v>
      </c>
      <c r="C44" s="8">
        <f t="shared" si="2"/>
        <v>46060</v>
      </c>
      <c r="D44" s="8">
        <f t="shared" si="3"/>
        <v>46060</v>
      </c>
      <c r="E44" s="9"/>
      <c r="F44" s="37"/>
      <c r="G44" s="37"/>
      <c r="H44" s="11"/>
      <c r="I44" s="12" t="str">
        <f t="shared" si="1"/>
        <v/>
      </c>
      <c r="J44" s="13" t="str">
        <f>IF(L44,"",Einstellungen!$E$19)</f>
        <v/>
      </c>
      <c r="K44" s="13" t="str">
        <f>IF(LEFT(I44,1)="⚠","",IF(I44="","",IF(L44,"",IF(J44="",IF(Einstellungen!$I$31=TRUE,"+ "&amp;TEXT(I44,"[h]:mm")&amp;" Std.","+ "&amp;TEXT(I44*24,"0,0")&amp;" Std."),IF(Einstellungen!$I$31=TRUE,IF(J44=I44,"  00:00",IF(J44&gt;I44,"- "&amp;TEXT(J44-I44,"[h]:mm;@"),"+ "&amp;TEXT(I44-J44,"[h]:mm;@"))),IF(J44=I44,"  0,0",IF(J44&gt;I44,"- "&amp;TEXT((J44-I44)*24,"0,0"),"+ "&amp;TEXT((I44-J44)*24,"0,0")))&amp;" Std.")))))</f>
        <v/>
      </c>
      <c r="L44" s="66" t="b" cm="1">
        <f t="array" ref="L44">OR(
  NOT(INDEX(Einstellungen!$J$22:$J$28,WEEKDAY(D44,2))),
  COUNTIF(Feiertage,D44)&gt;0
)</f>
        <v>1</v>
      </c>
      <c r="M44" s="32"/>
      <c r="N44" s="32"/>
    </row>
    <row r="45" spans="1:14" ht="24" customHeight="1">
      <c r="A45" s="29"/>
      <c r="B45" s="8" t="str">
        <f t="shared" si="0"/>
        <v>So</v>
      </c>
      <c r="C45" s="8">
        <f t="shared" si="2"/>
        <v>46061</v>
      </c>
      <c r="D45" s="8">
        <f t="shared" si="3"/>
        <v>46061</v>
      </c>
      <c r="E45" s="9"/>
      <c r="F45" s="37"/>
      <c r="G45" s="37"/>
      <c r="H45" s="11"/>
      <c r="I45" s="12" t="str">
        <f t="shared" si="1"/>
        <v/>
      </c>
      <c r="J45" s="13" t="str">
        <f>IF(L45,"",Einstellungen!$E$19)</f>
        <v/>
      </c>
      <c r="K45" s="13" t="str">
        <f>IF(LEFT(I45,1)="⚠","",IF(I45="","",IF(L45,"",IF(J45="",IF(Einstellungen!$I$31=TRUE,"+ "&amp;TEXT(I45,"[h]:mm")&amp;" Std.","+ "&amp;TEXT(I45*24,"0,0")&amp;" Std."),IF(Einstellungen!$I$31=TRUE,IF(J45=I45,"  00:00",IF(J45&gt;I45,"- "&amp;TEXT(J45-I45,"[h]:mm;@"),"+ "&amp;TEXT(I45-J45,"[h]:mm;@"))),IF(J45=I45,"  0,0",IF(J45&gt;I45,"- "&amp;TEXT((J45-I45)*24,"0,0"),"+ "&amp;TEXT((I45-J45)*24,"0,0")))&amp;" Std.")))))</f>
        <v/>
      </c>
      <c r="L45" s="66" t="b" cm="1">
        <f t="array" ref="L45">OR(
  NOT(INDEX(Einstellungen!$J$22:$J$28,WEEKDAY(D45,2))),
  COUNTIF(Feiertage,D45)&gt;0
)</f>
        <v>1</v>
      </c>
      <c r="M45" s="32"/>
      <c r="N45" s="32"/>
    </row>
    <row r="46" spans="1:14" ht="24" customHeight="1">
      <c r="A46" s="29"/>
      <c r="B46" s="8" t="str">
        <f t="shared" si="0"/>
        <v>Mo</v>
      </c>
      <c r="C46" s="8">
        <f t="shared" si="2"/>
        <v>46062</v>
      </c>
      <c r="D46" s="8">
        <f t="shared" si="3"/>
        <v>46062</v>
      </c>
      <c r="E46" s="9"/>
      <c r="F46" s="37"/>
      <c r="G46" s="37"/>
      <c r="H46" s="11"/>
      <c r="I46" s="12" t="str">
        <f t="shared" si="1"/>
        <v/>
      </c>
      <c r="J46" s="13">
        <f>IF(L46,"",Einstellungen!$E$19)</f>
        <v>0.25</v>
      </c>
      <c r="K46" s="13" t="str">
        <f>IF(LEFT(I46,1)="⚠","",IF(I46="","",IF(L46,"",IF(J46="",IF(Einstellungen!$I$31=TRUE,"+ "&amp;TEXT(I46,"[h]:mm")&amp;" Std.","+ "&amp;TEXT(I46*24,"0,0")&amp;" Std."),IF(Einstellungen!$I$31=TRUE,IF(J46=I46,"  00:00",IF(J46&gt;I46,"- "&amp;TEXT(J46-I46,"[h]:mm;@"),"+ "&amp;TEXT(I46-J46,"[h]:mm;@"))),IF(J46=I46,"  0,0",IF(J46&gt;I46,"- "&amp;TEXT((J46-I46)*24,"0,0"),"+ "&amp;TEXT((I46-J46)*24,"0,0")))&amp;" Std.")))))</f>
        <v/>
      </c>
      <c r="L46" s="66" t="b" cm="1">
        <f t="array" ref="L46">OR(
  NOT(INDEX(Einstellungen!$J$22:$J$28,WEEKDAY(D46,2))),
  COUNTIF(Feiertage,D46)&gt;0
)</f>
        <v>0</v>
      </c>
      <c r="M46" s="32"/>
      <c r="N46" s="32"/>
    </row>
    <row r="47" spans="1:14" ht="24" customHeight="1">
      <c r="A47" s="29"/>
      <c r="B47" s="8" t="str">
        <f t="shared" si="0"/>
        <v>Di</v>
      </c>
      <c r="C47" s="8">
        <f t="shared" si="2"/>
        <v>46063</v>
      </c>
      <c r="D47" s="8">
        <f t="shared" si="3"/>
        <v>46063</v>
      </c>
      <c r="E47" s="9"/>
      <c r="F47" s="37"/>
      <c r="G47" s="37"/>
      <c r="H47" s="11"/>
      <c r="I47" s="12" t="str">
        <f t="shared" si="1"/>
        <v/>
      </c>
      <c r="J47" s="13">
        <f>IF(L47,"",Einstellungen!$E$19)</f>
        <v>0.25</v>
      </c>
      <c r="K47" s="13" t="str">
        <f>IF(LEFT(I47,1)="⚠","",IF(I47="","",IF(L47,"",IF(J47="",IF(Einstellungen!$I$31=TRUE,"+ "&amp;TEXT(I47,"[h]:mm")&amp;" Std.","+ "&amp;TEXT(I47*24,"0,0")&amp;" Std."),IF(Einstellungen!$I$31=TRUE,IF(J47=I47,"  00:00",IF(J47&gt;I47,"- "&amp;TEXT(J47-I47,"[h]:mm;@"),"+ "&amp;TEXT(I47-J47,"[h]:mm;@"))),IF(J47=I47,"  0,0",IF(J47&gt;I47,"- "&amp;TEXT((J47-I47)*24,"0,0"),"+ "&amp;TEXT((I47-J47)*24,"0,0")))&amp;" Std.")))))</f>
        <v/>
      </c>
      <c r="L47" s="66" t="b" cm="1">
        <f t="array" ref="L47">OR(
  NOT(INDEX(Einstellungen!$J$22:$J$28,WEEKDAY(D47,2))),
  COUNTIF(Feiertage,D47)&gt;0
)</f>
        <v>0</v>
      </c>
      <c r="M47" s="32"/>
      <c r="N47" s="32"/>
    </row>
    <row r="48" spans="1:14" ht="24" customHeight="1">
      <c r="A48" s="29"/>
      <c r="B48" s="8" t="str">
        <f t="shared" si="0"/>
        <v>Mi</v>
      </c>
      <c r="C48" s="8">
        <f t="shared" si="2"/>
        <v>46064</v>
      </c>
      <c r="D48" s="8">
        <f t="shared" si="3"/>
        <v>46064</v>
      </c>
      <c r="E48" s="9"/>
      <c r="F48" s="37"/>
      <c r="G48" s="37"/>
      <c r="H48" s="11"/>
      <c r="I48" s="12" t="str">
        <f t="shared" si="1"/>
        <v/>
      </c>
      <c r="J48" s="13">
        <f>IF(L48,"",Einstellungen!$E$19)</f>
        <v>0.25</v>
      </c>
      <c r="K48" s="13" t="str">
        <f>IF(LEFT(I48,1)="⚠","",IF(I48="","",IF(L48,"",IF(J48="",IF(Einstellungen!$I$31=TRUE,"+ "&amp;TEXT(I48,"[h]:mm")&amp;" Std.","+ "&amp;TEXT(I48*24,"0,0")&amp;" Std."),IF(Einstellungen!$I$31=TRUE,IF(J48=I48,"  00:00",IF(J48&gt;I48,"- "&amp;TEXT(J48-I48,"[h]:mm;@"),"+ "&amp;TEXT(I48-J48,"[h]:mm;@"))),IF(J48=I48,"  0,0",IF(J48&gt;I48,"- "&amp;TEXT((J48-I48)*24,"0,0"),"+ "&amp;TEXT((I48-J48)*24,"0,0")))&amp;" Std.")))))</f>
        <v/>
      </c>
      <c r="L48" s="66" t="b" cm="1">
        <f t="array" ref="L48">OR(
  NOT(INDEX(Einstellungen!$J$22:$J$28,WEEKDAY(D48,2))),
  COUNTIF(Feiertage,D48)&gt;0
)</f>
        <v>0</v>
      </c>
      <c r="M48" s="32"/>
      <c r="N48" s="32"/>
    </row>
    <row r="49" spans="1:14" ht="24" customHeight="1">
      <c r="A49" s="29"/>
      <c r="B49" s="8" t="str">
        <f t="shared" si="0"/>
        <v>Do</v>
      </c>
      <c r="C49" s="8">
        <f t="shared" si="2"/>
        <v>46065</v>
      </c>
      <c r="D49" s="8">
        <f t="shared" si="3"/>
        <v>46065</v>
      </c>
      <c r="E49" s="9"/>
      <c r="F49" s="37"/>
      <c r="G49" s="37"/>
      <c r="H49" s="11"/>
      <c r="I49" s="12" t="str">
        <f t="shared" si="1"/>
        <v/>
      </c>
      <c r="J49" s="13">
        <f>IF(L49,"",Einstellungen!$E$19)</f>
        <v>0.25</v>
      </c>
      <c r="K49" s="13" t="str">
        <f>IF(LEFT(I49,1)="⚠","",IF(I49="","",IF(L49,"",IF(J49="",IF(Einstellungen!$I$31=TRUE,"+ "&amp;TEXT(I49,"[h]:mm")&amp;" Std.","+ "&amp;TEXT(I49*24,"0,0")&amp;" Std."),IF(Einstellungen!$I$31=TRUE,IF(J49=I49,"  00:00",IF(J49&gt;I49,"- "&amp;TEXT(J49-I49,"[h]:mm;@"),"+ "&amp;TEXT(I49-J49,"[h]:mm;@"))),IF(J49=I49,"  0,0",IF(J49&gt;I49,"- "&amp;TEXT((J49-I49)*24,"0,0"),"+ "&amp;TEXT((I49-J49)*24,"0,0")))&amp;" Std.")))))</f>
        <v/>
      </c>
      <c r="L49" s="66" t="b" cm="1">
        <f t="array" ref="L49">OR(
  NOT(INDEX(Einstellungen!$J$22:$J$28,WEEKDAY(D49,2))),
  COUNTIF(Feiertage,D49)&gt;0
)</f>
        <v>0</v>
      </c>
      <c r="M49" s="32"/>
      <c r="N49" s="32"/>
    </row>
    <row r="50" spans="1:14" ht="24" customHeight="1">
      <c r="A50" s="29"/>
      <c r="B50" s="8" t="str">
        <f t="shared" si="0"/>
        <v>Fr</v>
      </c>
      <c r="C50" s="8">
        <f t="shared" si="2"/>
        <v>46066</v>
      </c>
      <c r="D50" s="8">
        <f t="shared" si="3"/>
        <v>46066</v>
      </c>
      <c r="E50" s="9"/>
      <c r="F50" s="37"/>
      <c r="G50" s="37"/>
      <c r="H50" s="11"/>
      <c r="I50" s="12" t="str">
        <f t="shared" si="1"/>
        <v/>
      </c>
      <c r="J50" s="13">
        <f>IF(L50,"",Einstellungen!$E$19)</f>
        <v>0.25</v>
      </c>
      <c r="K50" s="13" t="str">
        <f>IF(LEFT(I50,1)="⚠","",IF(I50="","",IF(L50,"",IF(J50="",IF(Einstellungen!$I$31=TRUE,"+ "&amp;TEXT(I50,"[h]:mm")&amp;" Std.","+ "&amp;TEXT(I50*24,"0,0")&amp;" Std."),IF(Einstellungen!$I$31=TRUE,IF(J50=I50,"  00:00",IF(J50&gt;I50,"- "&amp;TEXT(J50-I50,"[h]:mm;@"),"+ "&amp;TEXT(I50-J50,"[h]:mm;@"))),IF(J50=I50,"  0,0",IF(J50&gt;I50,"- "&amp;TEXT((J50-I50)*24,"0,0"),"+ "&amp;TEXT((I50-J50)*24,"0,0")))&amp;" Std.")))))</f>
        <v/>
      </c>
      <c r="L50" s="66" t="b" cm="1">
        <f t="array" ref="L50">OR(
  NOT(INDEX(Einstellungen!$J$22:$J$28,WEEKDAY(D50,2))),
  COUNTIF(Feiertage,D50)&gt;0
)</f>
        <v>0</v>
      </c>
      <c r="M50" s="32"/>
      <c r="N50" s="32"/>
    </row>
    <row r="51" spans="1:14" ht="24" customHeight="1">
      <c r="A51" s="29"/>
      <c r="B51" s="8" t="str">
        <f t="shared" si="0"/>
        <v>Sa</v>
      </c>
      <c r="C51" s="8">
        <f t="shared" si="2"/>
        <v>46067</v>
      </c>
      <c r="D51" s="8">
        <f t="shared" si="3"/>
        <v>46067</v>
      </c>
      <c r="E51" s="9"/>
      <c r="F51" s="37"/>
      <c r="G51" s="37"/>
      <c r="H51" s="11"/>
      <c r="I51" s="12" t="str">
        <f t="shared" si="1"/>
        <v/>
      </c>
      <c r="J51" s="13" t="str">
        <f>IF(L51,"",Einstellungen!$E$19)</f>
        <v/>
      </c>
      <c r="K51" s="13" t="str">
        <f>IF(LEFT(I51,1)="⚠","",IF(I51="","",IF(L51,"",IF(J51="",IF(Einstellungen!$I$31=TRUE,"+ "&amp;TEXT(I51,"[h]:mm")&amp;" Std.","+ "&amp;TEXT(I51*24,"0,0")&amp;" Std."),IF(Einstellungen!$I$31=TRUE,IF(J51=I51,"  00:00",IF(J51&gt;I51,"- "&amp;TEXT(J51-I51,"[h]:mm;@"),"+ "&amp;TEXT(I51-J51,"[h]:mm;@"))),IF(J51=I51,"  0,0",IF(J51&gt;I51,"- "&amp;TEXT((J51-I51)*24,"0,0"),"+ "&amp;TEXT((I51-J51)*24,"0,0")))&amp;" Std.")))))</f>
        <v/>
      </c>
      <c r="L51" s="66" t="b" cm="1">
        <f t="array" ref="L51">OR(
  NOT(INDEX(Einstellungen!$J$22:$J$28,WEEKDAY(D51,2))),
  COUNTIF(Feiertage,D51)&gt;0
)</f>
        <v>1</v>
      </c>
      <c r="M51" s="32"/>
      <c r="N51" s="32"/>
    </row>
    <row r="52" spans="1:14" ht="24" customHeight="1">
      <c r="A52" s="29"/>
      <c r="B52" s="8" t="str">
        <f t="shared" si="0"/>
        <v>So</v>
      </c>
      <c r="C52" s="8">
        <f t="shared" si="2"/>
        <v>46068</v>
      </c>
      <c r="D52" s="8">
        <f t="shared" si="3"/>
        <v>46068</v>
      </c>
      <c r="E52" s="9"/>
      <c r="F52" s="37"/>
      <c r="G52" s="37"/>
      <c r="H52" s="11"/>
      <c r="I52" s="12" t="str">
        <f t="shared" si="1"/>
        <v/>
      </c>
      <c r="J52" s="13" t="str">
        <f>IF(L52,"",Einstellungen!$E$19)</f>
        <v/>
      </c>
      <c r="K52" s="13" t="str">
        <f>IF(LEFT(I52,1)="⚠","",IF(I52="","",IF(L52,"",IF(J52="",IF(Einstellungen!$I$31=TRUE,"+ "&amp;TEXT(I52,"[h]:mm")&amp;" Std.","+ "&amp;TEXT(I52*24,"0,0")&amp;" Std."),IF(Einstellungen!$I$31=TRUE,IF(J52=I52,"  00:00",IF(J52&gt;I52,"- "&amp;TEXT(J52-I52,"[h]:mm;@"),"+ "&amp;TEXT(I52-J52,"[h]:mm;@"))),IF(J52=I52,"  0,0",IF(J52&gt;I52,"- "&amp;TEXT((J52-I52)*24,"0,0"),"+ "&amp;TEXT((I52-J52)*24,"0,0")))&amp;" Std.")))))</f>
        <v/>
      </c>
      <c r="L52" s="66" t="b" cm="1">
        <f t="array" ref="L52">OR(
  NOT(INDEX(Einstellungen!$J$22:$J$28,WEEKDAY(D52,2))),
  COUNTIF(Feiertage,D52)&gt;0
)</f>
        <v>1</v>
      </c>
      <c r="M52" s="32"/>
      <c r="N52" s="32"/>
    </row>
    <row r="53" spans="1:14" ht="24" customHeight="1">
      <c r="A53" s="29"/>
      <c r="B53" s="8" t="str">
        <f t="shared" si="0"/>
        <v>Mo</v>
      </c>
      <c r="C53" s="8">
        <f t="shared" si="2"/>
        <v>46069</v>
      </c>
      <c r="D53" s="8">
        <f t="shared" si="3"/>
        <v>46069</v>
      </c>
      <c r="E53" s="9"/>
      <c r="F53" s="37"/>
      <c r="G53" s="37"/>
      <c r="H53" s="11"/>
      <c r="I53" s="12" t="str">
        <f t="shared" si="1"/>
        <v/>
      </c>
      <c r="J53" s="13">
        <f>IF(L53,"",Einstellungen!$E$19)</f>
        <v>0.25</v>
      </c>
      <c r="K53" s="13" t="str">
        <f>IF(LEFT(I53,1)="⚠","",IF(I53="","",IF(L53,"",IF(J53="",IF(Einstellungen!$I$31=TRUE,"+ "&amp;TEXT(I53,"[h]:mm")&amp;" Std.","+ "&amp;TEXT(I53*24,"0,0")&amp;" Std."),IF(Einstellungen!$I$31=TRUE,IF(J53=I53,"  00:00",IF(J53&gt;I53,"- "&amp;TEXT(J53-I53,"[h]:mm;@"),"+ "&amp;TEXT(I53-J53,"[h]:mm;@"))),IF(J53=I53,"  0,0",IF(J53&gt;I53,"- "&amp;TEXT((J53-I53)*24,"0,0"),"+ "&amp;TEXT((I53-J53)*24,"0,0")))&amp;" Std.")))))</f>
        <v/>
      </c>
      <c r="L53" s="66" t="b" cm="1">
        <f t="array" ref="L53">OR(
  NOT(INDEX(Einstellungen!$J$22:$J$28,WEEKDAY(D53,2))),
  COUNTIF(Feiertage,D53)&gt;0
)</f>
        <v>0</v>
      </c>
      <c r="M53" s="32"/>
      <c r="N53" s="32"/>
    </row>
    <row r="54" spans="1:14" ht="24" customHeight="1">
      <c r="A54" s="29"/>
      <c r="B54" s="8" t="str">
        <f t="shared" si="0"/>
        <v>Di</v>
      </c>
      <c r="C54" s="8">
        <f t="shared" si="2"/>
        <v>46070</v>
      </c>
      <c r="D54" s="8">
        <f t="shared" si="3"/>
        <v>46070</v>
      </c>
      <c r="E54" s="9"/>
      <c r="F54" s="37"/>
      <c r="G54" s="37"/>
      <c r="H54" s="11"/>
      <c r="I54" s="12" t="str">
        <f t="shared" si="1"/>
        <v/>
      </c>
      <c r="J54" s="13">
        <f>IF(L54,"",Einstellungen!$E$19)</f>
        <v>0.25</v>
      </c>
      <c r="K54" s="13" t="str">
        <f>IF(LEFT(I54,1)="⚠","",IF(I54="","",IF(L54,"",IF(J54="",IF(Einstellungen!$I$31=TRUE,"+ "&amp;TEXT(I54,"[h]:mm")&amp;" Std.","+ "&amp;TEXT(I54*24,"0,0")&amp;" Std."),IF(Einstellungen!$I$31=TRUE,IF(J54=I54,"  00:00",IF(J54&gt;I54,"- "&amp;TEXT(J54-I54,"[h]:mm;@"),"+ "&amp;TEXT(I54-J54,"[h]:mm;@"))),IF(J54=I54,"  0,0",IF(J54&gt;I54,"- "&amp;TEXT((J54-I54)*24,"0,0"),"+ "&amp;TEXT((I54-J54)*24,"0,0")))&amp;" Std.")))))</f>
        <v/>
      </c>
      <c r="L54" s="66" t="b" cm="1">
        <f t="array" ref="L54">OR(
  NOT(INDEX(Einstellungen!$J$22:$J$28,WEEKDAY(D54,2))),
  COUNTIF(Feiertage,D54)&gt;0
)</f>
        <v>0</v>
      </c>
      <c r="M54" s="32"/>
      <c r="N54" s="32"/>
    </row>
    <row r="55" spans="1:14" ht="24" customHeight="1">
      <c r="A55" s="29"/>
      <c r="B55" s="8" t="str">
        <f t="shared" si="0"/>
        <v>Mi</v>
      </c>
      <c r="C55" s="8">
        <f t="shared" si="2"/>
        <v>46071</v>
      </c>
      <c r="D55" s="8">
        <f t="shared" si="3"/>
        <v>46071</v>
      </c>
      <c r="E55" s="9"/>
      <c r="F55" s="37"/>
      <c r="G55" s="37"/>
      <c r="H55" s="11"/>
      <c r="I55" s="12" t="str">
        <f t="shared" si="1"/>
        <v/>
      </c>
      <c r="J55" s="13">
        <f>IF(L55,"",Einstellungen!$E$19)</f>
        <v>0.25</v>
      </c>
      <c r="K55" s="13" t="str">
        <f>IF(LEFT(I55,1)="⚠","",IF(I55="","",IF(L55,"",IF(J55="",IF(Einstellungen!$I$31=TRUE,"+ "&amp;TEXT(I55,"[h]:mm")&amp;" Std.","+ "&amp;TEXT(I55*24,"0,0")&amp;" Std."),IF(Einstellungen!$I$31=TRUE,IF(J55=I55,"  00:00",IF(J55&gt;I55,"- "&amp;TEXT(J55-I55,"[h]:mm;@"),"+ "&amp;TEXT(I55-J55,"[h]:mm;@"))),IF(J55=I55,"  0,0",IF(J55&gt;I55,"- "&amp;TEXT((J55-I55)*24,"0,0"),"+ "&amp;TEXT((I55-J55)*24,"0,0")))&amp;" Std.")))))</f>
        <v/>
      </c>
      <c r="L55" s="66" t="b" cm="1">
        <f t="array" ref="L55">OR(
  NOT(INDEX(Einstellungen!$J$22:$J$28,WEEKDAY(D55,2))),
  COUNTIF(Feiertage,D55)&gt;0
)</f>
        <v>0</v>
      </c>
      <c r="M55" s="32"/>
      <c r="N55" s="32"/>
    </row>
    <row r="56" spans="1:14" ht="24" customHeight="1">
      <c r="A56" s="29"/>
      <c r="B56" s="8" t="str">
        <f t="shared" si="0"/>
        <v>Do</v>
      </c>
      <c r="C56" s="8">
        <f t="shared" si="2"/>
        <v>46072</v>
      </c>
      <c r="D56" s="8">
        <f t="shared" si="3"/>
        <v>46072</v>
      </c>
      <c r="E56" s="9"/>
      <c r="F56" s="37"/>
      <c r="G56" s="37"/>
      <c r="H56" s="11"/>
      <c r="I56" s="12" t="str">
        <f t="shared" si="1"/>
        <v/>
      </c>
      <c r="J56" s="13">
        <f>IF(L56,"",Einstellungen!$E$19)</f>
        <v>0.25</v>
      </c>
      <c r="K56" s="13" t="str">
        <f>IF(LEFT(I56,1)="⚠","",IF(I56="","",IF(L56,"",IF(J56="",IF(Einstellungen!$I$31=TRUE,"+ "&amp;TEXT(I56,"[h]:mm")&amp;" Std.","+ "&amp;TEXT(I56*24,"0,0")&amp;" Std."),IF(Einstellungen!$I$31=TRUE,IF(J56=I56,"  00:00",IF(J56&gt;I56,"- "&amp;TEXT(J56-I56,"[h]:mm;@"),"+ "&amp;TEXT(I56-J56,"[h]:mm;@"))),IF(J56=I56,"  0,0",IF(J56&gt;I56,"- "&amp;TEXT((J56-I56)*24,"0,0"),"+ "&amp;TEXT((I56-J56)*24,"0,0")))&amp;" Std.")))))</f>
        <v/>
      </c>
      <c r="L56" s="66" t="b" cm="1">
        <f t="array" ref="L56">OR(
  NOT(INDEX(Einstellungen!$J$22:$J$28,WEEKDAY(D56,2))),
  COUNTIF(Feiertage,D56)&gt;0
)</f>
        <v>0</v>
      </c>
      <c r="M56" s="32"/>
      <c r="N56" s="32"/>
    </row>
    <row r="57" spans="1:14" ht="24" customHeight="1">
      <c r="A57" s="29"/>
      <c r="B57" s="8" t="str">
        <f t="shared" si="0"/>
        <v>Fr</v>
      </c>
      <c r="C57" s="8">
        <f t="shared" si="2"/>
        <v>46073</v>
      </c>
      <c r="D57" s="8">
        <f t="shared" si="3"/>
        <v>46073</v>
      </c>
      <c r="E57" s="9"/>
      <c r="F57" s="37"/>
      <c r="G57" s="37"/>
      <c r="H57" s="11"/>
      <c r="I57" s="12" t="str">
        <f t="shared" si="1"/>
        <v/>
      </c>
      <c r="J57" s="13">
        <f>IF(L57,"",Einstellungen!$E$19)</f>
        <v>0.25</v>
      </c>
      <c r="K57" s="13" t="str">
        <f>IF(LEFT(I57,1)="⚠","",IF(I57="","",IF(L57,"",IF(J57="",IF(Einstellungen!$I$31=TRUE,"+ "&amp;TEXT(I57,"[h]:mm")&amp;" Std.","+ "&amp;TEXT(I57*24,"0,0")&amp;" Std."),IF(Einstellungen!$I$31=TRUE,IF(J57=I57,"  00:00",IF(J57&gt;I57,"- "&amp;TEXT(J57-I57,"[h]:mm;@"),"+ "&amp;TEXT(I57-J57,"[h]:mm;@"))),IF(J57=I57,"  0,0",IF(J57&gt;I57,"- "&amp;TEXT((J57-I57)*24,"0,0"),"+ "&amp;TEXT((I57-J57)*24,"0,0")))&amp;" Std.")))))</f>
        <v/>
      </c>
      <c r="L57" s="66" t="b" cm="1">
        <f t="array" ref="L57">OR(
  NOT(INDEX(Einstellungen!$J$22:$J$28,WEEKDAY(D57,2))),
  COUNTIF(Feiertage,D57)&gt;0
)</f>
        <v>0</v>
      </c>
      <c r="M57" s="32"/>
      <c r="N57" s="32"/>
    </row>
    <row r="58" spans="1:14" ht="24" customHeight="1">
      <c r="A58" s="29"/>
      <c r="B58" s="8" t="str">
        <f t="shared" si="0"/>
        <v>Sa</v>
      </c>
      <c r="C58" s="8">
        <f t="shared" si="2"/>
        <v>46074</v>
      </c>
      <c r="D58" s="8">
        <f t="shared" si="3"/>
        <v>46074</v>
      </c>
      <c r="E58" s="9"/>
      <c r="F58" s="37"/>
      <c r="G58" s="37"/>
      <c r="H58" s="11"/>
      <c r="I58" s="12" t="str">
        <f t="shared" si="1"/>
        <v/>
      </c>
      <c r="J58" s="13" t="str">
        <f>IF(L58,"",Einstellungen!$E$19)</f>
        <v/>
      </c>
      <c r="K58" s="13" t="str">
        <f>IF(LEFT(I58,1)="⚠","",IF(I58="","",IF(L58,"",IF(J58="",IF(Einstellungen!$I$31=TRUE,"+ "&amp;TEXT(I58,"[h]:mm")&amp;" Std.","+ "&amp;TEXT(I58*24,"0,0")&amp;" Std."),IF(Einstellungen!$I$31=TRUE,IF(J58=I58,"  00:00",IF(J58&gt;I58,"- "&amp;TEXT(J58-I58,"[h]:mm;@"),"+ "&amp;TEXT(I58-J58,"[h]:mm;@"))),IF(J58=I58,"  0,0",IF(J58&gt;I58,"- "&amp;TEXT((J58-I58)*24,"0,0"),"+ "&amp;TEXT((I58-J58)*24,"0,0")))&amp;" Std.")))))</f>
        <v/>
      </c>
      <c r="L58" s="66" t="b" cm="1">
        <f t="array" ref="L58">OR(
  NOT(INDEX(Einstellungen!$J$22:$J$28,WEEKDAY(D58,2))),
  COUNTIF(Feiertage,D58)&gt;0
)</f>
        <v>1</v>
      </c>
      <c r="M58" s="32"/>
      <c r="N58" s="32"/>
    </row>
    <row r="59" spans="1:14" ht="24" customHeight="1">
      <c r="A59" s="29"/>
      <c r="B59" s="8" t="str">
        <f t="shared" si="0"/>
        <v>So</v>
      </c>
      <c r="C59" s="8">
        <f t="shared" si="2"/>
        <v>46075</v>
      </c>
      <c r="D59" s="8">
        <f t="shared" si="3"/>
        <v>46075</v>
      </c>
      <c r="E59" s="9"/>
      <c r="F59" s="37"/>
      <c r="G59" s="37"/>
      <c r="H59" s="11"/>
      <c r="I59" s="12" t="str">
        <f t="shared" si="1"/>
        <v/>
      </c>
      <c r="J59" s="13" t="str">
        <f>IF(L59,"",Einstellungen!$E$19)</f>
        <v/>
      </c>
      <c r="K59" s="13" t="str">
        <f>IF(LEFT(I59,1)="⚠","",IF(I59="","",IF(L59,"",IF(J59="",IF(Einstellungen!$I$31=TRUE,"+ "&amp;TEXT(I59,"[h]:mm")&amp;" Std.","+ "&amp;TEXT(I59*24,"0,0")&amp;" Std."),IF(Einstellungen!$I$31=TRUE,IF(J59=I59,"  00:00",IF(J59&gt;I59,"- "&amp;TEXT(J59-I59,"[h]:mm;@"),"+ "&amp;TEXT(I59-J59,"[h]:mm;@"))),IF(J59=I59,"  0,0",IF(J59&gt;I59,"- "&amp;TEXT((J59-I59)*24,"0,0"),"+ "&amp;TEXT((I59-J59)*24,"0,0")))&amp;" Std.")))))</f>
        <v/>
      </c>
      <c r="L59" s="66" t="b" cm="1">
        <f t="array" ref="L59">OR(
  NOT(INDEX(Einstellungen!$J$22:$J$28,WEEKDAY(D59,2))),
  COUNTIF(Feiertage,D59)&gt;0
)</f>
        <v>1</v>
      </c>
      <c r="M59" s="32"/>
      <c r="N59" s="32"/>
    </row>
    <row r="60" spans="1:14" ht="24" customHeight="1">
      <c r="A60" s="29"/>
      <c r="B60" s="8" t="str">
        <f t="shared" si="0"/>
        <v>Mo</v>
      </c>
      <c r="C60" s="8">
        <f t="shared" si="2"/>
        <v>46076</v>
      </c>
      <c r="D60" s="8">
        <f t="shared" si="3"/>
        <v>46076</v>
      </c>
      <c r="E60" s="9"/>
      <c r="F60" s="37"/>
      <c r="G60" s="37"/>
      <c r="H60" s="11"/>
      <c r="I60" s="12" t="str">
        <f t="shared" si="1"/>
        <v/>
      </c>
      <c r="J60" s="13">
        <f>IF(L60,"",Einstellungen!$E$19)</f>
        <v>0.25</v>
      </c>
      <c r="K60" s="13" t="str">
        <f>IF(LEFT(I60,1)="⚠","",IF(I60="","",IF(L60,"",IF(J60="",IF(Einstellungen!$I$31=TRUE,"+ "&amp;TEXT(I60,"[h]:mm")&amp;" Std.","+ "&amp;TEXT(I60*24,"0,0")&amp;" Std."),IF(Einstellungen!$I$31=TRUE,IF(J60=I60,"  00:00",IF(J60&gt;I60,"- "&amp;TEXT(J60-I60,"[h]:mm;@"),"+ "&amp;TEXT(I60-J60,"[h]:mm;@"))),IF(J60=I60,"  0,0",IF(J60&gt;I60,"- "&amp;TEXT((J60-I60)*24,"0,0"),"+ "&amp;TEXT((I60-J60)*24,"0,0")))&amp;" Std.")))))</f>
        <v/>
      </c>
      <c r="L60" s="66" t="b" cm="1">
        <f t="array" ref="L60">OR(
  NOT(INDEX(Einstellungen!$J$22:$J$28,WEEKDAY(D60,2))),
  COUNTIF(Feiertage,D60)&gt;0
)</f>
        <v>0</v>
      </c>
      <c r="M60" s="32"/>
      <c r="N60" s="32"/>
    </row>
    <row r="61" spans="1:14" ht="24" customHeight="1">
      <c r="A61" s="29"/>
      <c r="B61" s="8" t="str">
        <f t="shared" si="0"/>
        <v>Di</v>
      </c>
      <c r="C61" s="8">
        <f t="shared" si="2"/>
        <v>46077</v>
      </c>
      <c r="D61" s="8">
        <f t="shared" si="3"/>
        <v>46077</v>
      </c>
      <c r="E61" s="9"/>
      <c r="F61" s="37"/>
      <c r="G61" s="37"/>
      <c r="H61" s="11"/>
      <c r="I61" s="12" t="str">
        <f t="shared" si="1"/>
        <v/>
      </c>
      <c r="J61" s="13">
        <f>IF(L61,"",Einstellungen!$E$19)</f>
        <v>0.25</v>
      </c>
      <c r="K61" s="13" t="str">
        <f>IF(LEFT(I61,1)="⚠","",IF(I61="","",IF(L61,"",IF(J61="",IF(Einstellungen!$I$31=TRUE,"+ "&amp;TEXT(I61,"[h]:mm")&amp;" Std.","+ "&amp;TEXT(I61*24,"0,0")&amp;" Std."),IF(Einstellungen!$I$31=TRUE,IF(J61=I61,"  00:00",IF(J61&gt;I61,"- "&amp;TEXT(J61-I61,"[h]:mm;@"),"+ "&amp;TEXT(I61-J61,"[h]:mm;@"))),IF(J61=I61,"  0,0",IF(J61&gt;I61,"- "&amp;TEXT((J61-I61)*24,"0,0"),"+ "&amp;TEXT((I61-J61)*24,"0,0")))&amp;" Std.")))))</f>
        <v/>
      </c>
      <c r="L61" s="66" t="b" cm="1">
        <f t="array" ref="L61">OR(
  NOT(INDEX(Einstellungen!$J$22:$J$28,WEEKDAY(D61,2))),
  COUNTIF(Feiertage,D61)&gt;0
)</f>
        <v>0</v>
      </c>
      <c r="M61" s="32"/>
      <c r="N61" s="32"/>
    </row>
    <row r="62" spans="1:14" ht="24" customHeight="1">
      <c r="A62" s="29"/>
      <c r="B62" s="8" t="str">
        <f t="shared" si="0"/>
        <v>Mi</v>
      </c>
      <c r="C62" s="8">
        <f t="shared" si="2"/>
        <v>46078</v>
      </c>
      <c r="D62" s="8">
        <f t="shared" si="3"/>
        <v>46078</v>
      </c>
      <c r="E62" s="9"/>
      <c r="F62" s="37"/>
      <c r="G62" s="37"/>
      <c r="H62" s="11"/>
      <c r="I62" s="12" t="str">
        <f t="shared" si="1"/>
        <v/>
      </c>
      <c r="J62" s="13">
        <f>IF(L62,"",Einstellungen!$E$19)</f>
        <v>0.25</v>
      </c>
      <c r="K62" s="13" t="str">
        <f>IF(LEFT(I62,1)="⚠","",IF(I62="","",IF(L62,"",IF(J62="",IF(Einstellungen!$I$31=TRUE,"+ "&amp;TEXT(I62,"[h]:mm")&amp;" Std.","+ "&amp;TEXT(I62*24,"0,0")&amp;" Std."),IF(Einstellungen!$I$31=TRUE,IF(J62=I62,"  00:00",IF(J62&gt;I62,"- "&amp;TEXT(J62-I62,"[h]:mm;@"),"+ "&amp;TEXT(I62-J62,"[h]:mm;@"))),IF(J62=I62,"  0,0",IF(J62&gt;I62,"- "&amp;TEXT((J62-I62)*24,"0,0"),"+ "&amp;TEXT((I62-J62)*24,"0,0")))&amp;" Std.")))))</f>
        <v/>
      </c>
      <c r="L62" s="66" t="b" cm="1">
        <f t="array" ref="L62">OR(
  NOT(INDEX(Einstellungen!$J$22:$J$28,WEEKDAY(D62,2))),
  COUNTIF(Feiertage,D62)&gt;0
)</f>
        <v>0</v>
      </c>
      <c r="M62" s="32"/>
      <c r="N62" s="32"/>
    </row>
    <row r="63" spans="1:14" ht="24" customHeight="1">
      <c r="A63" s="29"/>
      <c r="B63" s="8" t="str">
        <f t="shared" si="0"/>
        <v>Do</v>
      </c>
      <c r="C63" s="8">
        <f t="shared" si="2"/>
        <v>46079</v>
      </c>
      <c r="D63" s="8">
        <f t="shared" si="3"/>
        <v>46079</v>
      </c>
      <c r="E63" s="9"/>
      <c r="F63" s="37"/>
      <c r="G63" s="37"/>
      <c r="H63" s="11"/>
      <c r="I63" s="12" t="str">
        <f t="shared" si="1"/>
        <v/>
      </c>
      <c r="J63" s="13">
        <f>IF(L63,"",Einstellungen!$E$19)</f>
        <v>0.25</v>
      </c>
      <c r="K63" s="13" t="str">
        <f>IF(LEFT(I63,1)="⚠","",IF(I63="","",IF(L63,"",IF(J63="",IF(Einstellungen!$I$31=TRUE,"+ "&amp;TEXT(I63,"[h]:mm")&amp;" Std.","+ "&amp;TEXT(I63*24,"0,0")&amp;" Std."),IF(Einstellungen!$I$31=TRUE,IF(J63=I63,"  00:00",IF(J63&gt;I63,"- "&amp;TEXT(J63-I63,"[h]:mm;@"),"+ "&amp;TEXT(I63-J63,"[h]:mm;@"))),IF(J63=I63,"  0,0",IF(J63&gt;I63,"- "&amp;TEXT((J63-I63)*24,"0,0"),"+ "&amp;TEXT((I63-J63)*24,"0,0")))&amp;" Std.")))))</f>
        <v/>
      </c>
      <c r="L63" s="66" t="b" cm="1">
        <f t="array" ref="L63">OR(
  NOT(INDEX(Einstellungen!$J$22:$J$28,WEEKDAY(D63,2))),
  COUNTIF(Feiertage,D63)&gt;0
)</f>
        <v>0</v>
      </c>
      <c r="M63" s="32"/>
      <c r="N63" s="32"/>
    </row>
    <row r="64" spans="1:14" ht="24" customHeight="1">
      <c r="A64" s="29"/>
      <c r="B64" s="8" t="str">
        <f t="shared" si="0"/>
        <v>Fr</v>
      </c>
      <c r="C64" s="8">
        <f t="shared" si="2"/>
        <v>46080</v>
      </c>
      <c r="D64" s="8">
        <f t="shared" si="3"/>
        <v>46080</v>
      </c>
      <c r="E64" s="9"/>
      <c r="F64" s="37"/>
      <c r="G64" s="37"/>
      <c r="H64" s="11"/>
      <c r="I64" s="12" t="str">
        <f t="shared" si="1"/>
        <v/>
      </c>
      <c r="J64" s="13">
        <f>IF(L64,"",Einstellungen!$E$19)</f>
        <v>0.25</v>
      </c>
      <c r="K64" s="13" t="str">
        <f>IF(LEFT(I64,1)="⚠","",IF(I64="","",IF(L64,"",IF(J64="",IF(Einstellungen!$I$31=TRUE,"+ "&amp;TEXT(I64,"[h]:mm")&amp;" Std.","+ "&amp;TEXT(I64*24,"0,0")&amp;" Std."),IF(Einstellungen!$I$31=TRUE,IF(J64=I64,"  00:00",IF(J64&gt;I64,"- "&amp;TEXT(J64-I64,"[h]:mm;@"),"+ "&amp;TEXT(I64-J64,"[h]:mm;@"))),IF(J64=I64,"  0,0",IF(J64&gt;I64,"- "&amp;TEXT((J64-I64)*24,"0,0"),"+ "&amp;TEXT((I64-J64)*24,"0,0")))&amp;" Std.")))))</f>
        <v/>
      </c>
      <c r="L64" s="66" t="b" cm="1">
        <f t="array" ref="L64">OR(
  NOT(INDEX(Einstellungen!$J$22:$J$28,WEEKDAY(D64,2))),
  COUNTIF(Feiertage,D64)&gt;0
)</f>
        <v>0</v>
      </c>
      <c r="M64" s="32"/>
      <c r="N64" s="32"/>
    </row>
    <row r="65" spans="1:14" ht="24" customHeight="1">
      <c r="A65" s="29"/>
      <c r="B65" s="8" t="str">
        <f t="shared" si="0"/>
        <v>Sa</v>
      </c>
      <c r="C65" s="8">
        <f t="shared" si="2"/>
        <v>46081</v>
      </c>
      <c r="D65" s="8">
        <f t="shared" si="3"/>
        <v>46081</v>
      </c>
      <c r="E65" s="9"/>
      <c r="F65" s="37"/>
      <c r="G65" s="37"/>
      <c r="H65" s="11"/>
      <c r="I65" s="12" t="str">
        <f t="shared" si="1"/>
        <v/>
      </c>
      <c r="J65" s="13" t="str">
        <f>IF(L65,"",Einstellungen!$E$19)</f>
        <v/>
      </c>
      <c r="K65" s="13" t="str">
        <f>IF(LEFT(I65,1)="⚠","",IF(I65="","",IF(L65,"",IF(J65="",IF(Einstellungen!$I$31=TRUE,"+ "&amp;TEXT(I65,"[h]:mm")&amp;" Std.","+ "&amp;TEXT(I65*24,"0,0")&amp;" Std."),IF(Einstellungen!$I$31=TRUE,IF(J65=I65,"  00:00",IF(J65&gt;I65,"- "&amp;TEXT(J65-I65,"[h]:mm;@"),"+ "&amp;TEXT(I65-J65,"[h]:mm;@"))),IF(J65=I65,"  0,0",IF(J65&gt;I65,"- "&amp;TEXT((J65-I65)*24,"0,0"),"+ "&amp;TEXT((I65-J65)*24,"0,0")))&amp;" Std.")))))</f>
        <v/>
      </c>
      <c r="L65" s="66" t="b" cm="1">
        <f t="array" ref="L65">OR(
  NOT(INDEX(Einstellungen!$J$22:$J$28,WEEKDAY(D65,2))),
  COUNTIF(Feiertage,D65)&gt;0
)</f>
        <v>1</v>
      </c>
      <c r="M65" s="32"/>
      <c r="N65" s="32"/>
    </row>
    <row r="66" spans="1:14" ht="24" customHeight="1">
      <c r="A66" s="29"/>
      <c r="B66" s="8" t="str">
        <f t="shared" si="0"/>
        <v>So</v>
      </c>
      <c r="C66" s="8">
        <f t="shared" si="2"/>
        <v>46082</v>
      </c>
      <c r="D66" s="8">
        <f t="shared" si="3"/>
        <v>46082</v>
      </c>
      <c r="E66" s="9"/>
      <c r="F66" s="37"/>
      <c r="G66" s="37"/>
      <c r="H66" s="11"/>
      <c r="I66" s="12" t="str">
        <f t="shared" si="1"/>
        <v/>
      </c>
      <c r="J66" s="13" t="str">
        <f>IF(L66,"",Einstellungen!$E$19)</f>
        <v/>
      </c>
      <c r="K66" s="13" t="str">
        <f>IF(LEFT(I66,1)="⚠","",IF(I66="","",IF(L66,"",IF(J66="",IF(Einstellungen!$I$31=TRUE,"+ "&amp;TEXT(I66,"[h]:mm")&amp;" Std.","+ "&amp;TEXT(I66*24,"0,0")&amp;" Std."),IF(Einstellungen!$I$31=TRUE,IF(J66=I66,"  00:00",IF(J66&gt;I66,"- "&amp;TEXT(J66-I66,"[h]:mm;@"),"+ "&amp;TEXT(I66-J66,"[h]:mm;@"))),IF(J66=I66,"  0,0",IF(J66&gt;I66,"- "&amp;TEXT((J66-I66)*24,"0,0"),"+ "&amp;TEXT((I66-J66)*24,"0,0")))&amp;" Std.")))))</f>
        <v/>
      </c>
      <c r="L66" s="66" t="b" cm="1">
        <f t="array" ref="L66">OR(
  NOT(INDEX(Einstellungen!$J$22:$J$28,WEEKDAY(D66,2))),
  COUNTIF(Feiertage,D66)&gt;0
)</f>
        <v>1</v>
      </c>
      <c r="M66" s="32"/>
      <c r="N66" s="32"/>
    </row>
    <row r="67" spans="1:14" ht="24" customHeight="1">
      <c r="A67" s="29"/>
      <c r="B67" s="8" t="str">
        <f t="shared" si="0"/>
        <v>Mo</v>
      </c>
      <c r="C67" s="8">
        <f t="shared" si="2"/>
        <v>46083</v>
      </c>
      <c r="D67" s="8">
        <f t="shared" si="3"/>
        <v>46083</v>
      </c>
      <c r="E67" s="9"/>
      <c r="F67" s="37"/>
      <c r="G67" s="37"/>
      <c r="H67" s="11"/>
      <c r="I67" s="12" t="str">
        <f t="shared" si="1"/>
        <v/>
      </c>
      <c r="J67" s="13">
        <f>IF(L67,"",Einstellungen!$E$19)</f>
        <v>0.25</v>
      </c>
      <c r="K67" s="13" t="str">
        <f>IF(LEFT(I67,1)="⚠","",IF(I67="","",IF(L67,"",IF(J67="",IF(Einstellungen!$I$31=TRUE,"+ "&amp;TEXT(I67,"[h]:mm")&amp;" Std.","+ "&amp;TEXT(I67*24,"0,0")&amp;" Std."),IF(Einstellungen!$I$31=TRUE,IF(J67=I67,"  00:00",IF(J67&gt;I67,"- "&amp;TEXT(J67-I67,"[h]:mm;@"),"+ "&amp;TEXT(I67-J67,"[h]:mm;@"))),IF(J67=I67,"  0,0",IF(J67&gt;I67,"- "&amp;TEXT((J67-I67)*24,"0,0"),"+ "&amp;TEXT((I67-J67)*24,"0,0")))&amp;" Std.")))))</f>
        <v/>
      </c>
      <c r="L67" s="66" t="b" cm="1">
        <f t="array" ref="L67">OR(
  NOT(INDEX(Einstellungen!$J$22:$J$28,WEEKDAY(D67,2))),
  COUNTIF(Feiertage,D67)&gt;0
)</f>
        <v>0</v>
      </c>
      <c r="M67" s="32"/>
      <c r="N67" s="32"/>
    </row>
    <row r="68" spans="1:14" ht="24" customHeight="1">
      <c r="A68" s="29"/>
      <c r="B68" s="8" t="str">
        <f t="shared" si="0"/>
        <v>Di</v>
      </c>
      <c r="C68" s="8">
        <f t="shared" si="2"/>
        <v>46084</v>
      </c>
      <c r="D68" s="8">
        <f t="shared" si="3"/>
        <v>46084</v>
      </c>
      <c r="E68" s="9"/>
      <c r="F68" s="37"/>
      <c r="G68" s="37"/>
      <c r="H68" s="11"/>
      <c r="I68" s="12" t="str">
        <f t="shared" si="1"/>
        <v/>
      </c>
      <c r="J68" s="13">
        <f>IF(L68,"",Einstellungen!$E$19)</f>
        <v>0.25</v>
      </c>
      <c r="K68" s="13" t="str">
        <f>IF(LEFT(I68,1)="⚠","",IF(I68="","",IF(L68,"",IF(J68="",IF(Einstellungen!$I$31=TRUE,"+ "&amp;TEXT(I68,"[h]:mm")&amp;" Std.","+ "&amp;TEXT(I68*24,"0,0")&amp;" Std."),IF(Einstellungen!$I$31=TRUE,IF(J68=I68,"  00:00",IF(J68&gt;I68,"- "&amp;TEXT(J68-I68,"[h]:mm;@"),"+ "&amp;TEXT(I68-J68,"[h]:mm;@"))),IF(J68=I68,"  0,0",IF(J68&gt;I68,"- "&amp;TEXT((J68-I68)*24,"0,0"),"+ "&amp;TEXT((I68-J68)*24,"0,0")))&amp;" Std.")))))</f>
        <v/>
      </c>
      <c r="L68" s="66" t="b" cm="1">
        <f t="array" ref="L68">OR(
  NOT(INDEX(Einstellungen!$J$22:$J$28,WEEKDAY(D68,2))),
  COUNTIF(Feiertage,D68)&gt;0
)</f>
        <v>0</v>
      </c>
      <c r="M68" s="32"/>
      <c r="N68" s="32"/>
    </row>
    <row r="69" spans="1:14" ht="24" customHeight="1">
      <c r="A69" s="29"/>
      <c r="B69" s="8" t="str">
        <f t="shared" si="0"/>
        <v>Mi</v>
      </c>
      <c r="C69" s="8">
        <f t="shared" si="2"/>
        <v>46085</v>
      </c>
      <c r="D69" s="8">
        <f t="shared" si="3"/>
        <v>46085</v>
      </c>
      <c r="E69" s="9"/>
      <c r="F69" s="37"/>
      <c r="G69" s="37"/>
      <c r="H69" s="11"/>
      <c r="I69" s="12" t="str">
        <f t="shared" si="1"/>
        <v/>
      </c>
      <c r="J69" s="13">
        <f>IF(L69,"",Einstellungen!$E$19)</f>
        <v>0.25</v>
      </c>
      <c r="K69" s="13" t="str">
        <f>IF(LEFT(I69,1)="⚠","",IF(I69="","",IF(L69,"",IF(J69="",IF(Einstellungen!$I$31=TRUE,"+ "&amp;TEXT(I69,"[h]:mm")&amp;" Std.","+ "&amp;TEXT(I69*24,"0,0")&amp;" Std."),IF(Einstellungen!$I$31=TRUE,IF(J69=I69,"  00:00",IF(J69&gt;I69,"- "&amp;TEXT(J69-I69,"[h]:mm;@"),"+ "&amp;TEXT(I69-J69,"[h]:mm;@"))),IF(J69=I69,"  0,0",IF(J69&gt;I69,"- "&amp;TEXT((J69-I69)*24,"0,0"),"+ "&amp;TEXT((I69-J69)*24,"0,0")))&amp;" Std.")))))</f>
        <v/>
      </c>
      <c r="L69" s="66" t="b" cm="1">
        <f t="array" ref="L69">OR(
  NOT(INDEX(Einstellungen!$J$22:$J$28,WEEKDAY(D69,2))),
  COUNTIF(Feiertage,D69)&gt;0
)</f>
        <v>0</v>
      </c>
      <c r="M69" s="32"/>
      <c r="N69" s="32"/>
    </row>
    <row r="70" spans="1:14" ht="24" customHeight="1">
      <c r="A70" s="29"/>
      <c r="B70" s="8" t="str">
        <f t="shared" si="0"/>
        <v>Do</v>
      </c>
      <c r="C70" s="8">
        <f t="shared" si="2"/>
        <v>46086</v>
      </c>
      <c r="D70" s="8">
        <f t="shared" si="3"/>
        <v>46086</v>
      </c>
      <c r="E70" s="9"/>
      <c r="F70" s="37"/>
      <c r="G70" s="37"/>
      <c r="H70" s="11"/>
      <c r="I70" s="12" t="str">
        <f t="shared" si="1"/>
        <v/>
      </c>
      <c r="J70" s="13">
        <f>IF(L70,"",Einstellungen!$E$19)</f>
        <v>0.25</v>
      </c>
      <c r="K70" s="13" t="str">
        <f>IF(LEFT(I70,1)="⚠","",IF(I70="","",IF(L70,"",IF(J70="",IF(Einstellungen!$I$31=TRUE,"+ "&amp;TEXT(I70,"[h]:mm")&amp;" Std.","+ "&amp;TEXT(I70*24,"0,0")&amp;" Std."),IF(Einstellungen!$I$31=TRUE,IF(J70=I70,"  00:00",IF(J70&gt;I70,"- "&amp;TEXT(J70-I70,"[h]:mm;@"),"+ "&amp;TEXT(I70-J70,"[h]:mm;@"))),IF(J70=I70,"  0,0",IF(J70&gt;I70,"- "&amp;TEXT((J70-I70)*24,"0,0"),"+ "&amp;TEXT((I70-J70)*24,"0,0")))&amp;" Std.")))))</f>
        <v/>
      </c>
      <c r="L70" s="66" t="b" cm="1">
        <f t="array" ref="L70">OR(
  NOT(INDEX(Einstellungen!$J$22:$J$28,WEEKDAY(D70,2))),
  COUNTIF(Feiertage,D70)&gt;0
)</f>
        <v>0</v>
      </c>
      <c r="M70" s="32"/>
      <c r="N70" s="32"/>
    </row>
    <row r="71" spans="1:14" ht="24" customHeight="1">
      <c r="A71" s="29"/>
      <c r="B71" s="8" t="str">
        <f t="shared" ref="B71:B134" si="4">CHOOSE(WEEKDAY(D71,2),"Mo","Di","Mi","Do","Fr","Sa","So")</f>
        <v>Fr</v>
      </c>
      <c r="C71" s="8">
        <f t="shared" si="2"/>
        <v>46087</v>
      </c>
      <c r="D71" s="8">
        <f t="shared" si="3"/>
        <v>46087</v>
      </c>
      <c r="E71" s="9"/>
      <c r="F71" s="37"/>
      <c r="G71" s="37"/>
      <c r="H71" s="11"/>
      <c r="I71" s="12" t="str">
        <f t="shared" ref="I71:I134" si="5">IF(OR(ISBLANK(F71),ISBLANK(G71)),"",IF(OR(ISTEXT(F71),ISTEXT(G71),ISTEXT(H71)),"⚠ Eingabe prüfen",IF((G71-F71-H71)&lt;0,"⚠ Zeitfehler",G71-F71-H71)))</f>
        <v/>
      </c>
      <c r="J71" s="13">
        <f>IF(L71,"",Einstellungen!$E$19)</f>
        <v>0.25</v>
      </c>
      <c r="K71" s="13" t="str">
        <f>IF(LEFT(I71,1)="⚠","",IF(I71="","",IF(L71,"",IF(J71="",IF(Einstellungen!$I$31=TRUE,"+ "&amp;TEXT(I71,"[h]:mm")&amp;" Std.","+ "&amp;TEXT(I71*24,"0,0")&amp;" Std."),IF(Einstellungen!$I$31=TRUE,IF(J71=I71,"  00:00",IF(J71&gt;I71,"- "&amp;TEXT(J71-I71,"[h]:mm;@"),"+ "&amp;TEXT(I71-J71,"[h]:mm;@"))),IF(J71=I71,"  0,0",IF(J71&gt;I71,"- "&amp;TEXT((J71-I71)*24,"0,0"),"+ "&amp;TEXT((I71-J71)*24,"0,0")))&amp;" Std.")))))</f>
        <v/>
      </c>
      <c r="L71" s="66" t="b" cm="1">
        <f t="array" ref="L71">OR(
  NOT(INDEX(Einstellungen!$J$22:$J$28,WEEKDAY(D71,2))),
  COUNTIF(Feiertage,D71)&gt;0
)</f>
        <v>0</v>
      </c>
      <c r="M71" s="32"/>
      <c r="N71" s="32"/>
    </row>
    <row r="72" spans="1:14" ht="24" customHeight="1">
      <c r="A72" s="29"/>
      <c r="B72" s="8" t="str">
        <f t="shared" si="4"/>
        <v>Sa</v>
      </c>
      <c r="C72" s="8">
        <f t="shared" ref="C72:C135" si="6">IF(C71+1&lt;EDATE($C$7,12),C71+1,"")</f>
        <v>46088</v>
      </c>
      <c r="D72" s="8">
        <f t="shared" si="3"/>
        <v>46088</v>
      </c>
      <c r="E72" s="9"/>
      <c r="F72" s="37"/>
      <c r="G72" s="37"/>
      <c r="H72" s="11"/>
      <c r="I72" s="12" t="str">
        <f t="shared" si="5"/>
        <v/>
      </c>
      <c r="J72" s="13" t="str">
        <f>IF(L72,"",Einstellungen!$E$19)</f>
        <v/>
      </c>
      <c r="K72" s="13" t="str">
        <f>IF(LEFT(I72,1)="⚠","",IF(I72="","",IF(L72,"",IF(J72="",IF(Einstellungen!$I$31=TRUE,"+ "&amp;TEXT(I72,"[h]:mm")&amp;" Std.","+ "&amp;TEXT(I72*24,"0,0")&amp;" Std."),IF(Einstellungen!$I$31=TRUE,IF(J72=I72,"  00:00",IF(J72&gt;I72,"- "&amp;TEXT(J72-I72,"[h]:mm;@"),"+ "&amp;TEXT(I72-J72,"[h]:mm;@"))),IF(J72=I72,"  0,0",IF(J72&gt;I72,"- "&amp;TEXT((J72-I72)*24,"0,0"),"+ "&amp;TEXT((I72-J72)*24,"0,0")))&amp;" Std.")))))</f>
        <v/>
      </c>
      <c r="L72" s="66" t="b" cm="1">
        <f t="array" ref="L72">OR(
  NOT(INDEX(Einstellungen!$J$22:$J$28,WEEKDAY(D72,2))),
  COUNTIF(Feiertage,D72)&gt;0
)</f>
        <v>1</v>
      </c>
      <c r="M72" s="32"/>
      <c r="N72" s="32"/>
    </row>
    <row r="73" spans="1:14" ht="24" customHeight="1">
      <c r="A73" s="29"/>
      <c r="B73" s="8" t="str">
        <f t="shared" si="4"/>
        <v>So</v>
      </c>
      <c r="C73" s="8">
        <f t="shared" si="6"/>
        <v>46089</v>
      </c>
      <c r="D73" s="8">
        <f t="shared" ref="D73:D136" si="7">IF(D72+1&lt;EDATE($D$7,12),D72+1,"")</f>
        <v>46089</v>
      </c>
      <c r="E73" s="9"/>
      <c r="F73" s="37"/>
      <c r="G73" s="37"/>
      <c r="H73" s="11"/>
      <c r="I73" s="12" t="str">
        <f t="shared" si="5"/>
        <v/>
      </c>
      <c r="J73" s="13" t="str">
        <f>IF(L73,"",Einstellungen!$E$19)</f>
        <v/>
      </c>
      <c r="K73" s="13" t="str">
        <f>IF(LEFT(I73,1)="⚠","",IF(I73="","",IF(L73,"",IF(J73="",IF(Einstellungen!$I$31=TRUE,"+ "&amp;TEXT(I73,"[h]:mm")&amp;" Std.","+ "&amp;TEXT(I73*24,"0,0")&amp;" Std."),IF(Einstellungen!$I$31=TRUE,IF(J73=I73,"  00:00",IF(J73&gt;I73,"- "&amp;TEXT(J73-I73,"[h]:mm;@"),"+ "&amp;TEXT(I73-J73,"[h]:mm;@"))),IF(J73=I73,"  0,0",IF(J73&gt;I73,"- "&amp;TEXT((J73-I73)*24,"0,0"),"+ "&amp;TEXT((I73-J73)*24,"0,0")))&amp;" Std.")))))</f>
        <v/>
      </c>
      <c r="L73" s="66" t="b" cm="1">
        <f t="array" ref="L73">OR(
  NOT(INDEX(Einstellungen!$J$22:$J$28,WEEKDAY(D73,2))),
  COUNTIF(Feiertage,D73)&gt;0
)</f>
        <v>1</v>
      </c>
      <c r="M73" s="32"/>
      <c r="N73" s="32"/>
    </row>
    <row r="74" spans="1:14" ht="24" customHeight="1">
      <c r="A74" s="29"/>
      <c r="B74" s="8" t="str">
        <f t="shared" si="4"/>
        <v>Mo</v>
      </c>
      <c r="C74" s="8">
        <f t="shared" si="6"/>
        <v>46090</v>
      </c>
      <c r="D74" s="8">
        <f t="shared" si="7"/>
        <v>46090</v>
      </c>
      <c r="E74" s="9"/>
      <c r="F74" s="37"/>
      <c r="G74" s="37"/>
      <c r="H74" s="11"/>
      <c r="I74" s="12" t="str">
        <f t="shared" si="5"/>
        <v/>
      </c>
      <c r="J74" s="13">
        <f>IF(L74,"",Einstellungen!$E$19)</f>
        <v>0.25</v>
      </c>
      <c r="K74" s="13" t="str">
        <f>IF(LEFT(I74,1)="⚠","",IF(I74="","",IF(L74,"",IF(J74="",IF(Einstellungen!$I$31=TRUE,"+ "&amp;TEXT(I74,"[h]:mm")&amp;" Std.","+ "&amp;TEXT(I74*24,"0,0")&amp;" Std."),IF(Einstellungen!$I$31=TRUE,IF(J74=I74,"  00:00",IF(J74&gt;I74,"- "&amp;TEXT(J74-I74,"[h]:mm;@"),"+ "&amp;TEXT(I74-J74,"[h]:mm;@"))),IF(J74=I74,"  0,0",IF(J74&gt;I74,"- "&amp;TEXT((J74-I74)*24,"0,0"),"+ "&amp;TEXT((I74-J74)*24,"0,0")))&amp;" Std.")))))</f>
        <v/>
      </c>
      <c r="L74" s="66" t="b" cm="1">
        <f t="array" ref="L74">OR(
  NOT(INDEX(Einstellungen!$J$22:$J$28,WEEKDAY(D74,2))),
  COUNTIF(Feiertage,D74)&gt;0
)</f>
        <v>0</v>
      </c>
      <c r="M74" s="32"/>
      <c r="N74" s="32"/>
    </row>
    <row r="75" spans="1:14" ht="24" customHeight="1">
      <c r="A75" s="29"/>
      <c r="B75" s="8" t="str">
        <f t="shared" si="4"/>
        <v>Di</v>
      </c>
      <c r="C75" s="8">
        <f t="shared" si="6"/>
        <v>46091</v>
      </c>
      <c r="D75" s="8">
        <f t="shared" si="7"/>
        <v>46091</v>
      </c>
      <c r="E75" s="9"/>
      <c r="F75" s="37"/>
      <c r="G75" s="37"/>
      <c r="H75" s="11"/>
      <c r="I75" s="12" t="str">
        <f t="shared" si="5"/>
        <v/>
      </c>
      <c r="J75" s="13">
        <f>IF(L75,"",Einstellungen!$E$19)</f>
        <v>0.25</v>
      </c>
      <c r="K75" s="13" t="str">
        <f>IF(LEFT(I75,1)="⚠","",IF(I75="","",IF(L75,"",IF(J75="",IF(Einstellungen!$I$31=TRUE,"+ "&amp;TEXT(I75,"[h]:mm")&amp;" Std.","+ "&amp;TEXT(I75*24,"0,0")&amp;" Std."),IF(Einstellungen!$I$31=TRUE,IF(J75=I75,"  00:00",IF(J75&gt;I75,"- "&amp;TEXT(J75-I75,"[h]:mm;@"),"+ "&amp;TEXT(I75-J75,"[h]:mm;@"))),IF(J75=I75,"  0,0",IF(J75&gt;I75,"- "&amp;TEXT((J75-I75)*24,"0,0"),"+ "&amp;TEXT((I75-J75)*24,"0,0")))&amp;" Std.")))))</f>
        <v/>
      </c>
      <c r="L75" s="66" t="b" cm="1">
        <f t="array" ref="L75">OR(
  NOT(INDEX(Einstellungen!$J$22:$J$28,WEEKDAY(D75,2))),
  COUNTIF(Feiertage,D75)&gt;0
)</f>
        <v>0</v>
      </c>
      <c r="M75" s="32"/>
      <c r="N75" s="32"/>
    </row>
    <row r="76" spans="1:14" ht="24" customHeight="1">
      <c r="A76" s="29"/>
      <c r="B76" s="8" t="str">
        <f t="shared" si="4"/>
        <v>Mi</v>
      </c>
      <c r="C76" s="8">
        <f t="shared" si="6"/>
        <v>46092</v>
      </c>
      <c r="D76" s="8">
        <f t="shared" si="7"/>
        <v>46092</v>
      </c>
      <c r="E76" s="9"/>
      <c r="F76" s="37"/>
      <c r="G76" s="37"/>
      <c r="H76" s="11"/>
      <c r="I76" s="12" t="str">
        <f t="shared" si="5"/>
        <v/>
      </c>
      <c r="J76" s="13">
        <f>IF(L76,"",Einstellungen!$E$19)</f>
        <v>0.25</v>
      </c>
      <c r="K76" s="13" t="str">
        <f>IF(LEFT(I76,1)="⚠","",IF(I76="","",IF(L76,"",IF(J76="",IF(Einstellungen!$I$31=TRUE,"+ "&amp;TEXT(I76,"[h]:mm")&amp;" Std.","+ "&amp;TEXT(I76*24,"0,0")&amp;" Std."),IF(Einstellungen!$I$31=TRUE,IF(J76=I76,"  00:00",IF(J76&gt;I76,"- "&amp;TEXT(J76-I76,"[h]:mm;@"),"+ "&amp;TEXT(I76-J76,"[h]:mm;@"))),IF(J76=I76,"  0,0",IF(J76&gt;I76,"- "&amp;TEXT((J76-I76)*24,"0,0"),"+ "&amp;TEXT((I76-J76)*24,"0,0")))&amp;" Std.")))))</f>
        <v/>
      </c>
      <c r="L76" s="66" t="b" cm="1">
        <f t="array" ref="L76">OR(
  NOT(INDEX(Einstellungen!$J$22:$J$28,WEEKDAY(D76,2))),
  COUNTIF(Feiertage,D76)&gt;0
)</f>
        <v>0</v>
      </c>
      <c r="M76" s="32"/>
      <c r="N76" s="32"/>
    </row>
    <row r="77" spans="1:14" ht="24" customHeight="1">
      <c r="A77" s="29"/>
      <c r="B77" s="8" t="str">
        <f t="shared" si="4"/>
        <v>Do</v>
      </c>
      <c r="C77" s="8">
        <f t="shared" si="6"/>
        <v>46093</v>
      </c>
      <c r="D77" s="8">
        <f t="shared" si="7"/>
        <v>46093</v>
      </c>
      <c r="E77" s="9"/>
      <c r="F77" s="37"/>
      <c r="G77" s="37"/>
      <c r="H77" s="11"/>
      <c r="I77" s="12" t="str">
        <f t="shared" si="5"/>
        <v/>
      </c>
      <c r="J77" s="13">
        <f>IF(L77,"",Einstellungen!$E$19)</f>
        <v>0.25</v>
      </c>
      <c r="K77" s="13" t="str">
        <f>IF(LEFT(I77,1)="⚠","",IF(I77="","",IF(L77,"",IF(J77="",IF(Einstellungen!$I$31=TRUE,"+ "&amp;TEXT(I77,"[h]:mm")&amp;" Std.","+ "&amp;TEXT(I77*24,"0,0")&amp;" Std."),IF(Einstellungen!$I$31=TRUE,IF(J77=I77,"  00:00",IF(J77&gt;I77,"- "&amp;TEXT(J77-I77,"[h]:mm;@"),"+ "&amp;TEXT(I77-J77,"[h]:mm;@"))),IF(J77=I77,"  0,0",IF(J77&gt;I77,"- "&amp;TEXT((J77-I77)*24,"0,0"),"+ "&amp;TEXT((I77-J77)*24,"0,0")))&amp;" Std.")))))</f>
        <v/>
      </c>
      <c r="L77" s="66" t="b" cm="1">
        <f t="array" ref="L77">OR(
  NOT(INDEX(Einstellungen!$J$22:$J$28,WEEKDAY(D77,2))),
  COUNTIF(Feiertage,D77)&gt;0
)</f>
        <v>0</v>
      </c>
      <c r="M77" s="32"/>
      <c r="N77" s="32"/>
    </row>
    <row r="78" spans="1:14" ht="24" customHeight="1">
      <c r="A78" s="29"/>
      <c r="B78" s="8" t="str">
        <f t="shared" si="4"/>
        <v>Fr</v>
      </c>
      <c r="C78" s="8">
        <f t="shared" si="6"/>
        <v>46094</v>
      </c>
      <c r="D78" s="8">
        <f t="shared" si="7"/>
        <v>46094</v>
      </c>
      <c r="E78" s="9"/>
      <c r="F78" s="37"/>
      <c r="G78" s="37"/>
      <c r="H78" s="11"/>
      <c r="I78" s="12" t="str">
        <f t="shared" si="5"/>
        <v/>
      </c>
      <c r="J78" s="13">
        <f>IF(L78,"",Einstellungen!$E$19)</f>
        <v>0.25</v>
      </c>
      <c r="K78" s="13" t="str">
        <f>IF(LEFT(I78,1)="⚠","",IF(I78="","",IF(L78,"",IF(J78="",IF(Einstellungen!$I$31=TRUE,"+ "&amp;TEXT(I78,"[h]:mm")&amp;" Std.","+ "&amp;TEXT(I78*24,"0,0")&amp;" Std."),IF(Einstellungen!$I$31=TRUE,IF(J78=I78,"  00:00",IF(J78&gt;I78,"- "&amp;TEXT(J78-I78,"[h]:mm;@"),"+ "&amp;TEXT(I78-J78,"[h]:mm;@"))),IF(J78=I78,"  0,0",IF(J78&gt;I78,"- "&amp;TEXT((J78-I78)*24,"0,0"),"+ "&amp;TEXT((I78-J78)*24,"0,0")))&amp;" Std.")))))</f>
        <v/>
      </c>
      <c r="L78" s="66" t="b" cm="1">
        <f t="array" ref="L78">OR(
  NOT(INDEX(Einstellungen!$J$22:$J$28,WEEKDAY(D78,2))),
  COUNTIF(Feiertage,D78)&gt;0
)</f>
        <v>0</v>
      </c>
      <c r="M78" s="32"/>
      <c r="N78" s="32"/>
    </row>
    <row r="79" spans="1:14" ht="24" customHeight="1">
      <c r="A79" s="29"/>
      <c r="B79" s="8" t="str">
        <f t="shared" si="4"/>
        <v>Sa</v>
      </c>
      <c r="C79" s="8">
        <f t="shared" si="6"/>
        <v>46095</v>
      </c>
      <c r="D79" s="8">
        <f t="shared" si="7"/>
        <v>46095</v>
      </c>
      <c r="E79" s="9"/>
      <c r="F79" s="37"/>
      <c r="G79" s="37"/>
      <c r="H79" s="11"/>
      <c r="I79" s="12" t="str">
        <f t="shared" si="5"/>
        <v/>
      </c>
      <c r="J79" s="13" t="str">
        <f>IF(L79,"",Einstellungen!$E$19)</f>
        <v/>
      </c>
      <c r="K79" s="13" t="str">
        <f>IF(LEFT(I79,1)="⚠","",IF(I79="","",IF(L79,"",IF(J79="",IF(Einstellungen!$I$31=TRUE,"+ "&amp;TEXT(I79,"[h]:mm")&amp;" Std.","+ "&amp;TEXT(I79*24,"0,0")&amp;" Std."),IF(Einstellungen!$I$31=TRUE,IF(J79=I79,"  00:00",IF(J79&gt;I79,"- "&amp;TEXT(J79-I79,"[h]:mm;@"),"+ "&amp;TEXT(I79-J79,"[h]:mm;@"))),IF(J79=I79,"  0,0",IF(J79&gt;I79,"- "&amp;TEXT((J79-I79)*24,"0,0"),"+ "&amp;TEXT((I79-J79)*24,"0,0")))&amp;" Std.")))))</f>
        <v/>
      </c>
      <c r="L79" s="66" t="b" cm="1">
        <f t="array" ref="L79">OR(
  NOT(INDEX(Einstellungen!$J$22:$J$28,WEEKDAY(D79,2))),
  COUNTIF(Feiertage,D79)&gt;0
)</f>
        <v>1</v>
      </c>
      <c r="M79" s="32"/>
      <c r="N79" s="32"/>
    </row>
    <row r="80" spans="1:14" ht="24" customHeight="1">
      <c r="A80" s="29"/>
      <c r="B80" s="8" t="str">
        <f t="shared" si="4"/>
        <v>So</v>
      </c>
      <c r="C80" s="8">
        <f t="shared" si="6"/>
        <v>46096</v>
      </c>
      <c r="D80" s="8">
        <f t="shared" si="7"/>
        <v>46096</v>
      </c>
      <c r="E80" s="9"/>
      <c r="F80" s="37"/>
      <c r="G80" s="37"/>
      <c r="H80" s="11"/>
      <c r="I80" s="12" t="str">
        <f t="shared" si="5"/>
        <v/>
      </c>
      <c r="J80" s="13" t="str">
        <f>IF(L80,"",Einstellungen!$E$19)</f>
        <v/>
      </c>
      <c r="K80" s="13" t="str">
        <f>IF(LEFT(I80,1)="⚠","",IF(I80="","",IF(L80,"",IF(J80="",IF(Einstellungen!$I$31=TRUE,"+ "&amp;TEXT(I80,"[h]:mm")&amp;" Std.","+ "&amp;TEXT(I80*24,"0,0")&amp;" Std."),IF(Einstellungen!$I$31=TRUE,IF(J80=I80,"  00:00",IF(J80&gt;I80,"- "&amp;TEXT(J80-I80,"[h]:mm;@"),"+ "&amp;TEXT(I80-J80,"[h]:mm;@"))),IF(J80=I80,"  0,0",IF(J80&gt;I80,"- "&amp;TEXT((J80-I80)*24,"0,0"),"+ "&amp;TEXT((I80-J80)*24,"0,0")))&amp;" Std.")))))</f>
        <v/>
      </c>
      <c r="L80" s="66" t="b" cm="1">
        <f t="array" ref="L80">OR(
  NOT(INDEX(Einstellungen!$J$22:$J$28,WEEKDAY(D80,2))),
  COUNTIF(Feiertage,D80)&gt;0
)</f>
        <v>1</v>
      </c>
      <c r="M80" s="32"/>
      <c r="N80" s="32"/>
    </row>
    <row r="81" spans="1:14" ht="24" customHeight="1">
      <c r="A81" s="29"/>
      <c r="B81" s="8" t="str">
        <f t="shared" si="4"/>
        <v>Mo</v>
      </c>
      <c r="C81" s="8">
        <f t="shared" si="6"/>
        <v>46097</v>
      </c>
      <c r="D81" s="8">
        <f t="shared" si="7"/>
        <v>46097</v>
      </c>
      <c r="E81" s="9"/>
      <c r="F81" s="37"/>
      <c r="G81" s="37"/>
      <c r="H81" s="11"/>
      <c r="I81" s="12" t="str">
        <f t="shared" si="5"/>
        <v/>
      </c>
      <c r="J81" s="13">
        <f>IF(L81,"",Einstellungen!$E$19)</f>
        <v>0.25</v>
      </c>
      <c r="K81" s="13" t="str">
        <f>IF(LEFT(I81,1)="⚠","",IF(I81="","",IF(L81,"",IF(J81="",IF(Einstellungen!$I$31=TRUE,"+ "&amp;TEXT(I81,"[h]:mm")&amp;" Std.","+ "&amp;TEXT(I81*24,"0,0")&amp;" Std."),IF(Einstellungen!$I$31=TRUE,IF(J81=I81,"  00:00",IF(J81&gt;I81,"- "&amp;TEXT(J81-I81,"[h]:mm;@"),"+ "&amp;TEXT(I81-J81,"[h]:mm;@"))),IF(J81=I81,"  0,0",IF(J81&gt;I81,"- "&amp;TEXT((J81-I81)*24,"0,0"),"+ "&amp;TEXT((I81-J81)*24,"0,0")))&amp;" Std.")))))</f>
        <v/>
      </c>
      <c r="L81" s="66" t="b" cm="1">
        <f t="array" ref="L81">OR(
  NOT(INDEX(Einstellungen!$J$22:$J$28,WEEKDAY(D81,2))),
  COUNTIF(Feiertage,D81)&gt;0
)</f>
        <v>0</v>
      </c>
      <c r="M81" s="32"/>
      <c r="N81" s="32"/>
    </row>
    <row r="82" spans="1:14" ht="24" customHeight="1">
      <c r="A82" s="29"/>
      <c r="B82" s="8" t="str">
        <f t="shared" si="4"/>
        <v>Di</v>
      </c>
      <c r="C82" s="8">
        <f t="shared" si="6"/>
        <v>46098</v>
      </c>
      <c r="D82" s="8">
        <f t="shared" si="7"/>
        <v>46098</v>
      </c>
      <c r="E82" s="9"/>
      <c r="F82" s="37"/>
      <c r="G82" s="37"/>
      <c r="H82" s="11"/>
      <c r="I82" s="12" t="str">
        <f t="shared" si="5"/>
        <v/>
      </c>
      <c r="J82" s="13">
        <f>IF(L82,"",Einstellungen!$E$19)</f>
        <v>0.25</v>
      </c>
      <c r="K82" s="13" t="str">
        <f>IF(LEFT(I82,1)="⚠","",IF(I82="","",IF(L82,"",IF(J82="",IF(Einstellungen!$I$31=TRUE,"+ "&amp;TEXT(I82,"[h]:mm")&amp;" Std.","+ "&amp;TEXT(I82*24,"0,0")&amp;" Std."),IF(Einstellungen!$I$31=TRUE,IF(J82=I82,"  00:00",IF(J82&gt;I82,"- "&amp;TEXT(J82-I82,"[h]:mm;@"),"+ "&amp;TEXT(I82-J82,"[h]:mm;@"))),IF(J82=I82,"  0,0",IF(J82&gt;I82,"- "&amp;TEXT((J82-I82)*24,"0,0"),"+ "&amp;TEXT((I82-J82)*24,"0,0")))&amp;" Std.")))))</f>
        <v/>
      </c>
      <c r="L82" s="66" t="b" cm="1">
        <f t="array" ref="L82">OR(
  NOT(INDEX(Einstellungen!$J$22:$J$28,WEEKDAY(D82,2))),
  COUNTIF(Feiertage,D82)&gt;0
)</f>
        <v>0</v>
      </c>
      <c r="M82" s="32"/>
      <c r="N82" s="32"/>
    </row>
    <row r="83" spans="1:14" ht="24" customHeight="1">
      <c r="A83" s="29"/>
      <c r="B83" s="8" t="str">
        <f t="shared" si="4"/>
        <v>Mi</v>
      </c>
      <c r="C83" s="8">
        <f t="shared" si="6"/>
        <v>46099</v>
      </c>
      <c r="D83" s="8">
        <f t="shared" si="7"/>
        <v>46099</v>
      </c>
      <c r="E83" s="9"/>
      <c r="F83" s="37"/>
      <c r="G83" s="37"/>
      <c r="H83" s="11"/>
      <c r="I83" s="12" t="str">
        <f t="shared" si="5"/>
        <v/>
      </c>
      <c r="J83" s="13">
        <f>IF(L83,"",Einstellungen!$E$19)</f>
        <v>0.25</v>
      </c>
      <c r="K83" s="13" t="str">
        <f>IF(LEFT(I83,1)="⚠","",IF(I83="","",IF(L83,"",IF(J83="",IF(Einstellungen!$I$31=TRUE,"+ "&amp;TEXT(I83,"[h]:mm")&amp;" Std.","+ "&amp;TEXT(I83*24,"0,0")&amp;" Std."),IF(Einstellungen!$I$31=TRUE,IF(J83=I83,"  00:00",IF(J83&gt;I83,"- "&amp;TEXT(J83-I83,"[h]:mm;@"),"+ "&amp;TEXT(I83-J83,"[h]:mm;@"))),IF(J83=I83,"  0,0",IF(J83&gt;I83,"- "&amp;TEXT((J83-I83)*24,"0,0"),"+ "&amp;TEXT((I83-J83)*24,"0,0")))&amp;" Std.")))))</f>
        <v/>
      </c>
      <c r="L83" s="66" t="b" cm="1">
        <f t="array" ref="L83">OR(
  NOT(INDEX(Einstellungen!$J$22:$J$28,WEEKDAY(D83,2))),
  COUNTIF(Feiertage,D83)&gt;0
)</f>
        <v>0</v>
      </c>
      <c r="M83" s="32"/>
      <c r="N83" s="32"/>
    </row>
    <row r="84" spans="1:14" ht="24" customHeight="1">
      <c r="A84" s="29"/>
      <c r="B84" s="8" t="str">
        <f t="shared" si="4"/>
        <v>Do</v>
      </c>
      <c r="C84" s="8">
        <f t="shared" si="6"/>
        <v>46100</v>
      </c>
      <c r="D84" s="8">
        <f t="shared" si="7"/>
        <v>46100</v>
      </c>
      <c r="E84" s="9"/>
      <c r="F84" s="37"/>
      <c r="G84" s="37"/>
      <c r="H84" s="11"/>
      <c r="I84" s="12" t="str">
        <f t="shared" si="5"/>
        <v/>
      </c>
      <c r="J84" s="13">
        <f>IF(L84,"",Einstellungen!$E$19)</f>
        <v>0.25</v>
      </c>
      <c r="K84" s="13" t="str">
        <f>IF(LEFT(I84,1)="⚠","",IF(I84="","",IF(L84,"",IF(J84="",IF(Einstellungen!$I$31=TRUE,"+ "&amp;TEXT(I84,"[h]:mm")&amp;" Std.","+ "&amp;TEXT(I84*24,"0,0")&amp;" Std."),IF(Einstellungen!$I$31=TRUE,IF(J84=I84,"  00:00",IF(J84&gt;I84,"- "&amp;TEXT(J84-I84,"[h]:mm;@"),"+ "&amp;TEXT(I84-J84,"[h]:mm;@"))),IF(J84=I84,"  0,0",IF(J84&gt;I84,"- "&amp;TEXT((J84-I84)*24,"0,0"),"+ "&amp;TEXT((I84-J84)*24,"0,0")))&amp;" Std.")))))</f>
        <v/>
      </c>
      <c r="L84" s="66" t="b" cm="1">
        <f t="array" ref="L84">OR(
  NOT(INDEX(Einstellungen!$J$22:$J$28,WEEKDAY(D84,2))),
  COUNTIF(Feiertage,D84)&gt;0
)</f>
        <v>0</v>
      </c>
      <c r="M84" s="32"/>
      <c r="N84" s="32"/>
    </row>
    <row r="85" spans="1:14" ht="24" customHeight="1">
      <c r="A85" s="29"/>
      <c r="B85" s="8" t="str">
        <f t="shared" si="4"/>
        <v>Fr</v>
      </c>
      <c r="C85" s="8">
        <f t="shared" si="6"/>
        <v>46101</v>
      </c>
      <c r="D85" s="8">
        <f t="shared" si="7"/>
        <v>46101</v>
      </c>
      <c r="E85" s="9"/>
      <c r="F85" s="37"/>
      <c r="G85" s="37"/>
      <c r="H85" s="11"/>
      <c r="I85" s="12" t="str">
        <f t="shared" si="5"/>
        <v/>
      </c>
      <c r="J85" s="13">
        <f>IF(L85,"",Einstellungen!$E$19)</f>
        <v>0.25</v>
      </c>
      <c r="K85" s="13" t="str">
        <f>IF(LEFT(I85,1)="⚠","",IF(I85="","",IF(L85,"",IF(J85="",IF(Einstellungen!$I$31=TRUE,"+ "&amp;TEXT(I85,"[h]:mm")&amp;" Std.","+ "&amp;TEXT(I85*24,"0,0")&amp;" Std."),IF(Einstellungen!$I$31=TRUE,IF(J85=I85,"  00:00",IF(J85&gt;I85,"- "&amp;TEXT(J85-I85,"[h]:mm;@"),"+ "&amp;TEXT(I85-J85,"[h]:mm;@"))),IF(J85=I85,"  0,0",IF(J85&gt;I85,"- "&amp;TEXT((J85-I85)*24,"0,0"),"+ "&amp;TEXT((I85-J85)*24,"0,0")))&amp;" Std.")))))</f>
        <v/>
      </c>
      <c r="L85" s="66" t="b" cm="1">
        <f t="array" ref="L85">OR(
  NOT(INDEX(Einstellungen!$J$22:$J$28,WEEKDAY(D85,2))),
  COUNTIF(Feiertage,D85)&gt;0
)</f>
        <v>0</v>
      </c>
      <c r="M85" s="32"/>
      <c r="N85" s="32"/>
    </row>
    <row r="86" spans="1:14" ht="24" customHeight="1">
      <c r="A86" s="29"/>
      <c r="B86" s="8" t="str">
        <f t="shared" si="4"/>
        <v>Sa</v>
      </c>
      <c r="C86" s="8">
        <f t="shared" si="6"/>
        <v>46102</v>
      </c>
      <c r="D86" s="8">
        <f t="shared" si="7"/>
        <v>46102</v>
      </c>
      <c r="E86" s="9"/>
      <c r="F86" s="37"/>
      <c r="G86" s="37"/>
      <c r="H86" s="11"/>
      <c r="I86" s="12" t="str">
        <f t="shared" si="5"/>
        <v/>
      </c>
      <c r="J86" s="13" t="str">
        <f>IF(L86,"",Einstellungen!$E$19)</f>
        <v/>
      </c>
      <c r="K86" s="13" t="str">
        <f>IF(LEFT(I86,1)="⚠","",IF(I86="","",IF(L86,"",IF(J86="",IF(Einstellungen!$I$31=TRUE,"+ "&amp;TEXT(I86,"[h]:mm")&amp;" Std.","+ "&amp;TEXT(I86*24,"0,0")&amp;" Std."),IF(Einstellungen!$I$31=TRUE,IF(J86=I86,"  00:00",IF(J86&gt;I86,"- "&amp;TEXT(J86-I86,"[h]:mm;@"),"+ "&amp;TEXT(I86-J86,"[h]:mm;@"))),IF(J86=I86,"  0,0",IF(J86&gt;I86,"- "&amp;TEXT((J86-I86)*24,"0,0"),"+ "&amp;TEXT((I86-J86)*24,"0,0")))&amp;" Std.")))))</f>
        <v/>
      </c>
      <c r="L86" s="66" t="b" cm="1">
        <f t="array" ref="L86">OR(
  NOT(INDEX(Einstellungen!$J$22:$J$28,WEEKDAY(D86,2))),
  COUNTIF(Feiertage,D86)&gt;0
)</f>
        <v>1</v>
      </c>
      <c r="M86" s="32"/>
      <c r="N86" s="32"/>
    </row>
    <row r="87" spans="1:14" ht="24" customHeight="1">
      <c r="A87" s="29"/>
      <c r="B87" s="8" t="str">
        <f t="shared" si="4"/>
        <v>So</v>
      </c>
      <c r="C87" s="8">
        <f t="shared" si="6"/>
        <v>46103</v>
      </c>
      <c r="D87" s="8">
        <f t="shared" si="7"/>
        <v>46103</v>
      </c>
      <c r="E87" s="9"/>
      <c r="F87" s="37"/>
      <c r="G87" s="37"/>
      <c r="H87" s="11"/>
      <c r="I87" s="12" t="str">
        <f t="shared" si="5"/>
        <v/>
      </c>
      <c r="J87" s="13" t="str">
        <f>IF(L87,"",Einstellungen!$E$19)</f>
        <v/>
      </c>
      <c r="K87" s="13" t="str">
        <f>IF(LEFT(I87,1)="⚠","",IF(I87="","",IF(L87,"",IF(J87="",IF(Einstellungen!$I$31=TRUE,"+ "&amp;TEXT(I87,"[h]:mm")&amp;" Std.","+ "&amp;TEXT(I87*24,"0,0")&amp;" Std."),IF(Einstellungen!$I$31=TRUE,IF(J87=I87,"  00:00",IF(J87&gt;I87,"- "&amp;TEXT(J87-I87,"[h]:mm;@"),"+ "&amp;TEXT(I87-J87,"[h]:mm;@"))),IF(J87=I87,"  0,0",IF(J87&gt;I87,"- "&amp;TEXT((J87-I87)*24,"0,0"),"+ "&amp;TEXT((I87-J87)*24,"0,0")))&amp;" Std.")))))</f>
        <v/>
      </c>
      <c r="L87" s="66" t="b" cm="1">
        <f t="array" ref="L87">OR(
  NOT(INDEX(Einstellungen!$J$22:$J$28,WEEKDAY(D87,2))),
  COUNTIF(Feiertage,D87)&gt;0
)</f>
        <v>1</v>
      </c>
      <c r="M87" s="32"/>
      <c r="N87" s="32"/>
    </row>
    <row r="88" spans="1:14" ht="24" customHeight="1">
      <c r="A88" s="29"/>
      <c r="B88" s="8" t="str">
        <f t="shared" si="4"/>
        <v>Mo</v>
      </c>
      <c r="C88" s="8">
        <f t="shared" si="6"/>
        <v>46104</v>
      </c>
      <c r="D88" s="8">
        <f t="shared" si="7"/>
        <v>46104</v>
      </c>
      <c r="E88" s="9"/>
      <c r="F88" s="37"/>
      <c r="G88" s="37"/>
      <c r="H88" s="11"/>
      <c r="I88" s="12" t="str">
        <f t="shared" si="5"/>
        <v/>
      </c>
      <c r="J88" s="13">
        <f>IF(L88,"",Einstellungen!$E$19)</f>
        <v>0.25</v>
      </c>
      <c r="K88" s="13" t="str">
        <f>IF(LEFT(I88,1)="⚠","",IF(I88="","",IF(L88,"",IF(J88="",IF(Einstellungen!$I$31=TRUE,"+ "&amp;TEXT(I88,"[h]:mm")&amp;" Std.","+ "&amp;TEXT(I88*24,"0,0")&amp;" Std."),IF(Einstellungen!$I$31=TRUE,IF(J88=I88,"  00:00",IF(J88&gt;I88,"- "&amp;TEXT(J88-I88,"[h]:mm;@"),"+ "&amp;TEXT(I88-J88,"[h]:mm;@"))),IF(J88=I88,"  0,0",IF(J88&gt;I88,"- "&amp;TEXT((J88-I88)*24,"0,0"),"+ "&amp;TEXT((I88-J88)*24,"0,0")))&amp;" Std.")))))</f>
        <v/>
      </c>
      <c r="L88" s="66" t="b" cm="1">
        <f t="array" ref="L88">OR(
  NOT(INDEX(Einstellungen!$J$22:$J$28,WEEKDAY(D88,2))),
  COUNTIF(Feiertage,D88)&gt;0
)</f>
        <v>0</v>
      </c>
      <c r="M88" s="32"/>
      <c r="N88" s="32"/>
    </row>
    <row r="89" spans="1:14" ht="24" customHeight="1">
      <c r="A89" s="29"/>
      <c r="B89" s="8" t="str">
        <f t="shared" si="4"/>
        <v>Di</v>
      </c>
      <c r="C89" s="8">
        <f t="shared" si="6"/>
        <v>46105</v>
      </c>
      <c r="D89" s="8">
        <f t="shared" si="7"/>
        <v>46105</v>
      </c>
      <c r="E89" s="9"/>
      <c r="F89" s="37"/>
      <c r="G89" s="37"/>
      <c r="H89" s="11"/>
      <c r="I89" s="12" t="str">
        <f t="shared" si="5"/>
        <v/>
      </c>
      <c r="J89" s="13">
        <f>IF(L89,"",Einstellungen!$E$19)</f>
        <v>0.25</v>
      </c>
      <c r="K89" s="13" t="str">
        <f>IF(LEFT(I89,1)="⚠","",IF(I89="","",IF(L89,"",IF(J89="",IF(Einstellungen!$I$31=TRUE,"+ "&amp;TEXT(I89,"[h]:mm")&amp;" Std.","+ "&amp;TEXT(I89*24,"0,0")&amp;" Std."),IF(Einstellungen!$I$31=TRUE,IF(J89=I89,"  00:00",IF(J89&gt;I89,"- "&amp;TEXT(J89-I89,"[h]:mm;@"),"+ "&amp;TEXT(I89-J89,"[h]:mm;@"))),IF(J89=I89,"  0,0",IF(J89&gt;I89,"- "&amp;TEXT((J89-I89)*24,"0,0"),"+ "&amp;TEXT((I89-J89)*24,"0,0")))&amp;" Std.")))))</f>
        <v/>
      </c>
      <c r="L89" s="66" t="b" cm="1">
        <f t="array" ref="L89">OR(
  NOT(INDEX(Einstellungen!$J$22:$J$28,WEEKDAY(D89,2))),
  COUNTIF(Feiertage,D89)&gt;0
)</f>
        <v>0</v>
      </c>
      <c r="M89" s="32"/>
      <c r="N89" s="32"/>
    </row>
    <row r="90" spans="1:14" ht="24" customHeight="1">
      <c r="A90" s="29"/>
      <c r="B90" s="8" t="str">
        <f t="shared" si="4"/>
        <v>Mi</v>
      </c>
      <c r="C90" s="8">
        <f t="shared" si="6"/>
        <v>46106</v>
      </c>
      <c r="D90" s="8">
        <f t="shared" si="7"/>
        <v>46106</v>
      </c>
      <c r="E90" s="9"/>
      <c r="F90" s="37"/>
      <c r="G90" s="37"/>
      <c r="H90" s="11"/>
      <c r="I90" s="12" t="str">
        <f t="shared" si="5"/>
        <v/>
      </c>
      <c r="J90" s="13">
        <f>IF(L90,"",Einstellungen!$E$19)</f>
        <v>0.25</v>
      </c>
      <c r="K90" s="13" t="str">
        <f>IF(LEFT(I90,1)="⚠","",IF(I90="","",IF(L90,"",IF(J90="",IF(Einstellungen!$I$31=TRUE,"+ "&amp;TEXT(I90,"[h]:mm")&amp;" Std.","+ "&amp;TEXT(I90*24,"0,0")&amp;" Std."),IF(Einstellungen!$I$31=TRUE,IF(J90=I90,"  00:00",IF(J90&gt;I90,"- "&amp;TEXT(J90-I90,"[h]:mm;@"),"+ "&amp;TEXT(I90-J90,"[h]:mm;@"))),IF(J90=I90,"  0,0",IF(J90&gt;I90,"- "&amp;TEXT((J90-I90)*24,"0,0"),"+ "&amp;TEXT((I90-J90)*24,"0,0")))&amp;" Std.")))))</f>
        <v/>
      </c>
      <c r="L90" s="66" t="b" cm="1">
        <f t="array" ref="L90">OR(
  NOT(INDEX(Einstellungen!$J$22:$J$28,WEEKDAY(D90,2))),
  COUNTIF(Feiertage,D90)&gt;0
)</f>
        <v>0</v>
      </c>
      <c r="M90" s="32"/>
      <c r="N90" s="32"/>
    </row>
    <row r="91" spans="1:14" ht="24" customHeight="1">
      <c r="A91" s="29"/>
      <c r="B91" s="8" t="str">
        <f t="shared" si="4"/>
        <v>Do</v>
      </c>
      <c r="C91" s="8">
        <f t="shared" si="6"/>
        <v>46107</v>
      </c>
      <c r="D91" s="8">
        <f t="shared" si="7"/>
        <v>46107</v>
      </c>
      <c r="E91" s="9"/>
      <c r="F91" s="37"/>
      <c r="G91" s="37"/>
      <c r="H91" s="11"/>
      <c r="I91" s="12" t="str">
        <f t="shared" si="5"/>
        <v/>
      </c>
      <c r="J91" s="13">
        <f>IF(L91,"",Einstellungen!$E$19)</f>
        <v>0.25</v>
      </c>
      <c r="K91" s="13" t="str">
        <f>IF(LEFT(I91,1)="⚠","",IF(I91="","",IF(L91,"",IF(J91="",IF(Einstellungen!$I$31=TRUE,"+ "&amp;TEXT(I91,"[h]:mm")&amp;" Std.","+ "&amp;TEXT(I91*24,"0,0")&amp;" Std."),IF(Einstellungen!$I$31=TRUE,IF(J91=I91,"  00:00",IF(J91&gt;I91,"- "&amp;TEXT(J91-I91,"[h]:mm;@"),"+ "&amp;TEXT(I91-J91,"[h]:mm;@"))),IF(J91=I91,"  0,0",IF(J91&gt;I91,"- "&amp;TEXT((J91-I91)*24,"0,0"),"+ "&amp;TEXT((I91-J91)*24,"0,0")))&amp;" Std.")))))</f>
        <v/>
      </c>
      <c r="L91" s="66" t="b" cm="1">
        <f t="array" ref="L91">OR(
  NOT(INDEX(Einstellungen!$J$22:$J$28,WEEKDAY(D91,2))),
  COUNTIF(Feiertage,D91)&gt;0
)</f>
        <v>0</v>
      </c>
      <c r="M91" s="32"/>
      <c r="N91" s="32"/>
    </row>
    <row r="92" spans="1:14" ht="24" customHeight="1">
      <c r="A92" s="29"/>
      <c r="B92" s="8" t="str">
        <f t="shared" si="4"/>
        <v>Fr</v>
      </c>
      <c r="C92" s="8">
        <f t="shared" si="6"/>
        <v>46108</v>
      </c>
      <c r="D92" s="8">
        <f t="shared" si="7"/>
        <v>46108</v>
      </c>
      <c r="E92" s="9"/>
      <c r="F92" s="37"/>
      <c r="G92" s="37"/>
      <c r="H92" s="11"/>
      <c r="I92" s="12" t="str">
        <f t="shared" si="5"/>
        <v/>
      </c>
      <c r="J92" s="13">
        <f>IF(L92,"",Einstellungen!$E$19)</f>
        <v>0.25</v>
      </c>
      <c r="K92" s="13" t="str">
        <f>IF(LEFT(I92,1)="⚠","",IF(I92="","",IF(L92,"",IF(J92="",IF(Einstellungen!$I$31=TRUE,"+ "&amp;TEXT(I92,"[h]:mm")&amp;" Std.","+ "&amp;TEXT(I92*24,"0,0")&amp;" Std."),IF(Einstellungen!$I$31=TRUE,IF(J92=I92,"  00:00",IF(J92&gt;I92,"- "&amp;TEXT(J92-I92,"[h]:mm;@"),"+ "&amp;TEXT(I92-J92,"[h]:mm;@"))),IF(J92=I92,"  0,0",IF(J92&gt;I92,"- "&amp;TEXT((J92-I92)*24,"0,0"),"+ "&amp;TEXT((I92-J92)*24,"0,0")))&amp;" Std.")))))</f>
        <v/>
      </c>
      <c r="L92" s="66" t="b" cm="1">
        <f t="array" ref="L92">OR(
  NOT(INDEX(Einstellungen!$J$22:$J$28,WEEKDAY(D92,2))),
  COUNTIF(Feiertage,D92)&gt;0
)</f>
        <v>0</v>
      </c>
      <c r="M92" s="32"/>
      <c r="N92" s="32"/>
    </row>
    <row r="93" spans="1:14" ht="24" customHeight="1">
      <c r="A93" s="29"/>
      <c r="B93" s="8" t="str">
        <f t="shared" si="4"/>
        <v>Sa</v>
      </c>
      <c r="C93" s="8">
        <f t="shared" si="6"/>
        <v>46109</v>
      </c>
      <c r="D93" s="8">
        <f t="shared" si="7"/>
        <v>46109</v>
      </c>
      <c r="E93" s="9"/>
      <c r="F93" s="37"/>
      <c r="G93" s="37"/>
      <c r="H93" s="11"/>
      <c r="I93" s="12" t="str">
        <f t="shared" si="5"/>
        <v/>
      </c>
      <c r="J93" s="13" t="str">
        <f>IF(L93,"",Einstellungen!$E$19)</f>
        <v/>
      </c>
      <c r="K93" s="13" t="str">
        <f>IF(LEFT(I93,1)="⚠","",IF(I93="","",IF(L93,"",IF(J93="",IF(Einstellungen!$I$31=TRUE,"+ "&amp;TEXT(I93,"[h]:mm")&amp;" Std.","+ "&amp;TEXT(I93*24,"0,0")&amp;" Std."),IF(Einstellungen!$I$31=TRUE,IF(J93=I93,"  00:00",IF(J93&gt;I93,"- "&amp;TEXT(J93-I93,"[h]:mm;@"),"+ "&amp;TEXT(I93-J93,"[h]:mm;@"))),IF(J93=I93,"  0,0",IF(J93&gt;I93,"- "&amp;TEXT((J93-I93)*24,"0,0"),"+ "&amp;TEXT((I93-J93)*24,"0,0")))&amp;" Std.")))))</f>
        <v/>
      </c>
      <c r="L93" s="66" t="b" cm="1">
        <f t="array" ref="L93">OR(
  NOT(INDEX(Einstellungen!$J$22:$J$28,WEEKDAY(D93,2))),
  COUNTIF(Feiertage,D93)&gt;0
)</f>
        <v>1</v>
      </c>
      <c r="M93" s="32"/>
      <c r="N93" s="32"/>
    </row>
    <row r="94" spans="1:14" ht="24" customHeight="1">
      <c r="A94" s="29"/>
      <c r="B94" s="8" t="str">
        <f t="shared" si="4"/>
        <v>So</v>
      </c>
      <c r="C94" s="8">
        <f t="shared" si="6"/>
        <v>46110</v>
      </c>
      <c r="D94" s="8">
        <f t="shared" si="7"/>
        <v>46110</v>
      </c>
      <c r="E94" s="9"/>
      <c r="F94" s="37"/>
      <c r="G94" s="37"/>
      <c r="H94" s="11"/>
      <c r="I94" s="12" t="str">
        <f t="shared" si="5"/>
        <v/>
      </c>
      <c r="J94" s="13" t="str">
        <f>IF(L94,"",Einstellungen!$E$19)</f>
        <v/>
      </c>
      <c r="K94" s="13" t="str">
        <f>IF(LEFT(I94,1)="⚠","",IF(I94="","",IF(L94,"",IF(J94="",IF(Einstellungen!$I$31=TRUE,"+ "&amp;TEXT(I94,"[h]:mm")&amp;" Std.","+ "&amp;TEXT(I94*24,"0,0")&amp;" Std."),IF(Einstellungen!$I$31=TRUE,IF(J94=I94,"  00:00",IF(J94&gt;I94,"- "&amp;TEXT(J94-I94,"[h]:mm;@"),"+ "&amp;TEXT(I94-J94,"[h]:mm;@"))),IF(J94=I94,"  0,0",IF(J94&gt;I94,"- "&amp;TEXT((J94-I94)*24,"0,0"),"+ "&amp;TEXT((I94-J94)*24,"0,0")))&amp;" Std.")))))</f>
        <v/>
      </c>
      <c r="L94" s="66" t="b" cm="1">
        <f t="array" ref="L94">OR(
  NOT(INDEX(Einstellungen!$J$22:$J$28,WEEKDAY(D94,2))),
  COUNTIF(Feiertage,D94)&gt;0
)</f>
        <v>1</v>
      </c>
      <c r="M94" s="32"/>
      <c r="N94" s="32"/>
    </row>
    <row r="95" spans="1:14" ht="24" customHeight="1">
      <c r="A95" s="29"/>
      <c r="B95" s="8" t="str">
        <f t="shared" si="4"/>
        <v>Mo</v>
      </c>
      <c r="C95" s="8">
        <f t="shared" si="6"/>
        <v>46111</v>
      </c>
      <c r="D95" s="8">
        <f t="shared" si="7"/>
        <v>46111</v>
      </c>
      <c r="E95" s="9"/>
      <c r="F95" s="37"/>
      <c r="G95" s="37"/>
      <c r="H95" s="11"/>
      <c r="I95" s="12" t="str">
        <f t="shared" si="5"/>
        <v/>
      </c>
      <c r="J95" s="13">
        <f>IF(L95,"",Einstellungen!$E$19)</f>
        <v>0.25</v>
      </c>
      <c r="K95" s="13" t="str">
        <f>IF(LEFT(I95,1)="⚠","",IF(I95="","",IF(L95,"",IF(J95="",IF(Einstellungen!$I$31=TRUE,"+ "&amp;TEXT(I95,"[h]:mm")&amp;" Std.","+ "&amp;TEXT(I95*24,"0,0")&amp;" Std."),IF(Einstellungen!$I$31=TRUE,IF(J95=I95,"  00:00",IF(J95&gt;I95,"- "&amp;TEXT(J95-I95,"[h]:mm;@"),"+ "&amp;TEXT(I95-J95,"[h]:mm;@"))),IF(J95=I95,"  0,0",IF(J95&gt;I95,"- "&amp;TEXT((J95-I95)*24,"0,0"),"+ "&amp;TEXT((I95-J95)*24,"0,0")))&amp;" Std.")))))</f>
        <v/>
      </c>
      <c r="L95" s="66" t="b" cm="1">
        <f t="array" ref="L95">OR(
  NOT(INDEX(Einstellungen!$J$22:$J$28,WEEKDAY(D95,2))),
  COUNTIF(Feiertage,D95)&gt;0
)</f>
        <v>0</v>
      </c>
      <c r="M95" s="32"/>
      <c r="N95" s="32"/>
    </row>
    <row r="96" spans="1:14" ht="24" customHeight="1">
      <c r="A96" s="29"/>
      <c r="B96" s="8" t="str">
        <f t="shared" si="4"/>
        <v>Di</v>
      </c>
      <c r="C96" s="8">
        <f t="shared" si="6"/>
        <v>46112</v>
      </c>
      <c r="D96" s="8">
        <f t="shared" si="7"/>
        <v>46112</v>
      </c>
      <c r="E96" s="9"/>
      <c r="F96" s="37"/>
      <c r="G96" s="37"/>
      <c r="H96" s="11"/>
      <c r="I96" s="12" t="str">
        <f t="shared" si="5"/>
        <v/>
      </c>
      <c r="J96" s="13">
        <f>IF(L96,"",Einstellungen!$E$19)</f>
        <v>0.25</v>
      </c>
      <c r="K96" s="13" t="str">
        <f>IF(LEFT(I96,1)="⚠","",IF(I96="","",IF(L96,"",IF(J96="",IF(Einstellungen!$I$31=TRUE,"+ "&amp;TEXT(I96,"[h]:mm")&amp;" Std.","+ "&amp;TEXT(I96*24,"0,0")&amp;" Std."),IF(Einstellungen!$I$31=TRUE,IF(J96=I96,"  00:00",IF(J96&gt;I96,"- "&amp;TEXT(J96-I96,"[h]:mm;@"),"+ "&amp;TEXT(I96-J96,"[h]:mm;@"))),IF(J96=I96,"  0,0",IF(J96&gt;I96,"- "&amp;TEXT((J96-I96)*24,"0,0"),"+ "&amp;TEXT((I96-J96)*24,"0,0")))&amp;" Std.")))))</f>
        <v/>
      </c>
      <c r="L96" s="66" t="b" cm="1">
        <f t="array" ref="L96">OR(
  NOT(INDEX(Einstellungen!$J$22:$J$28,WEEKDAY(D96,2))),
  COUNTIF(Feiertage,D96)&gt;0
)</f>
        <v>0</v>
      </c>
      <c r="M96" s="32"/>
      <c r="N96" s="32"/>
    </row>
    <row r="97" spans="1:14" ht="24" customHeight="1">
      <c r="A97" s="29"/>
      <c r="B97" s="8" t="str">
        <f t="shared" si="4"/>
        <v>Mi</v>
      </c>
      <c r="C97" s="8">
        <f t="shared" si="6"/>
        <v>46113</v>
      </c>
      <c r="D97" s="8">
        <f t="shared" si="7"/>
        <v>46113</v>
      </c>
      <c r="E97" s="9"/>
      <c r="F97" s="37"/>
      <c r="G97" s="37"/>
      <c r="H97" s="11"/>
      <c r="I97" s="12" t="str">
        <f t="shared" si="5"/>
        <v/>
      </c>
      <c r="J97" s="13">
        <f>IF(L97,"",Einstellungen!$E$19)</f>
        <v>0.25</v>
      </c>
      <c r="K97" s="13" t="str">
        <f>IF(LEFT(I97,1)="⚠","",IF(I97="","",IF(L97,"",IF(J97="",IF(Einstellungen!$I$31=TRUE,"+ "&amp;TEXT(I97,"[h]:mm")&amp;" Std.","+ "&amp;TEXT(I97*24,"0,0")&amp;" Std."),IF(Einstellungen!$I$31=TRUE,IF(J97=I97,"  00:00",IF(J97&gt;I97,"- "&amp;TEXT(J97-I97,"[h]:mm;@"),"+ "&amp;TEXT(I97-J97,"[h]:mm;@"))),IF(J97=I97,"  0,0",IF(J97&gt;I97,"- "&amp;TEXT((J97-I97)*24,"0,0"),"+ "&amp;TEXT((I97-J97)*24,"0,0")))&amp;" Std.")))))</f>
        <v/>
      </c>
      <c r="L97" s="66" t="b" cm="1">
        <f t="array" ref="L97">OR(
  NOT(INDEX(Einstellungen!$J$22:$J$28,WEEKDAY(D97,2))),
  COUNTIF(Feiertage,D97)&gt;0
)</f>
        <v>0</v>
      </c>
      <c r="M97" s="32"/>
      <c r="N97" s="32"/>
    </row>
    <row r="98" spans="1:14" ht="24" customHeight="1">
      <c r="A98" s="29"/>
      <c r="B98" s="8" t="str">
        <f t="shared" si="4"/>
        <v>Do</v>
      </c>
      <c r="C98" s="8">
        <f t="shared" si="6"/>
        <v>46114</v>
      </c>
      <c r="D98" s="8">
        <f t="shared" si="7"/>
        <v>46114</v>
      </c>
      <c r="E98" s="9"/>
      <c r="F98" s="37"/>
      <c r="G98" s="37"/>
      <c r="H98" s="11"/>
      <c r="I98" s="12" t="str">
        <f t="shared" si="5"/>
        <v/>
      </c>
      <c r="J98" s="13">
        <f>IF(L98,"",Einstellungen!$E$19)</f>
        <v>0.25</v>
      </c>
      <c r="K98" s="13" t="str">
        <f>IF(LEFT(I98,1)="⚠","",IF(I98="","",IF(L98,"",IF(J98="",IF(Einstellungen!$I$31=TRUE,"+ "&amp;TEXT(I98,"[h]:mm")&amp;" Std.","+ "&amp;TEXT(I98*24,"0,0")&amp;" Std."),IF(Einstellungen!$I$31=TRUE,IF(J98=I98,"  00:00",IF(J98&gt;I98,"- "&amp;TEXT(J98-I98,"[h]:mm;@"),"+ "&amp;TEXT(I98-J98,"[h]:mm;@"))),IF(J98=I98,"  0,0",IF(J98&gt;I98,"- "&amp;TEXT((J98-I98)*24,"0,0"),"+ "&amp;TEXT((I98-J98)*24,"0,0")))&amp;" Std.")))))</f>
        <v/>
      </c>
      <c r="L98" s="66" t="b" cm="1">
        <f t="array" ref="L98">OR(
  NOT(INDEX(Einstellungen!$J$22:$J$28,WEEKDAY(D98,2))),
  COUNTIF(Feiertage,D98)&gt;0
)</f>
        <v>0</v>
      </c>
      <c r="M98" s="32"/>
      <c r="N98" s="32"/>
    </row>
    <row r="99" spans="1:14" ht="24" customHeight="1">
      <c r="A99" s="29"/>
      <c r="B99" s="8" t="str">
        <f t="shared" si="4"/>
        <v>Fr</v>
      </c>
      <c r="C99" s="8">
        <f t="shared" si="6"/>
        <v>46115</v>
      </c>
      <c r="D99" s="8">
        <f t="shared" si="7"/>
        <v>46115</v>
      </c>
      <c r="E99" s="9"/>
      <c r="F99" s="37"/>
      <c r="G99" s="37"/>
      <c r="H99" s="11"/>
      <c r="I99" s="12" t="str">
        <f t="shared" si="5"/>
        <v/>
      </c>
      <c r="J99" s="13" t="str">
        <f>IF(L99,"",Einstellungen!$E$19)</f>
        <v/>
      </c>
      <c r="K99" s="13" t="str">
        <f>IF(LEFT(I99,1)="⚠","",IF(I99="","",IF(L99,"",IF(J99="",IF(Einstellungen!$I$31=TRUE,"+ "&amp;TEXT(I99,"[h]:mm")&amp;" Std.","+ "&amp;TEXT(I99*24,"0,0")&amp;" Std."),IF(Einstellungen!$I$31=TRUE,IF(J99=I99,"  00:00",IF(J99&gt;I99,"- "&amp;TEXT(J99-I99,"[h]:mm;@"),"+ "&amp;TEXT(I99-J99,"[h]:mm;@"))),IF(J99=I99,"  0,0",IF(J99&gt;I99,"- "&amp;TEXT((J99-I99)*24,"0,0"),"+ "&amp;TEXT((I99-J99)*24,"0,0")))&amp;" Std.")))))</f>
        <v/>
      </c>
      <c r="L99" s="66" t="b" cm="1">
        <f t="array" ref="L99">OR(
  NOT(INDEX(Einstellungen!$J$22:$J$28,WEEKDAY(D99,2))),
  COUNTIF(Feiertage,D99)&gt;0
)</f>
        <v>1</v>
      </c>
      <c r="M99" s="32"/>
      <c r="N99" s="32"/>
    </row>
    <row r="100" spans="1:14" ht="24" customHeight="1">
      <c r="A100" s="29"/>
      <c r="B100" s="8" t="str">
        <f t="shared" si="4"/>
        <v>Sa</v>
      </c>
      <c r="C100" s="8">
        <f t="shared" si="6"/>
        <v>46116</v>
      </c>
      <c r="D100" s="8">
        <f t="shared" si="7"/>
        <v>46116</v>
      </c>
      <c r="E100" s="9"/>
      <c r="F100" s="37"/>
      <c r="G100" s="37"/>
      <c r="H100" s="11"/>
      <c r="I100" s="12" t="str">
        <f t="shared" si="5"/>
        <v/>
      </c>
      <c r="J100" s="13" t="str">
        <f>IF(L100,"",Einstellungen!$E$19)</f>
        <v/>
      </c>
      <c r="K100" s="13" t="str">
        <f>IF(LEFT(I100,1)="⚠","",IF(I100="","",IF(L100,"",IF(J100="",IF(Einstellungen!$I$31=TRUE,"+ "&amp;TEXT(I100,"[h]:mm")&amp;" Std.","+ "&amp;TEXT(I100*24,"0,0")&amp;" Std."),IF(Einstellungen!$I$31=TRUE,IF(J100=I100,"  00:00",IF(J100&gt;I100,"- "&amp;TEXT(J100-I100,"[h]:mm;@"),"+ "&amp;TEXT(I100-J100,"[h]:mm;@"))),IF(J100=I100,"  0,0",IF(J100&gt;I100,"- "&amp;TEXT((J100-I100)*24,"0,0"),"+ "&amp;TEXT((I100-J100)*24,"0,0")))&amp;" Std.")))))</f>
        <v/>
      </c>
      <c r="L100" s="66" t="b" cm="1">
        <f t="array" ref="L100">OR(
  NOT(INDEX(Einstellungen!$J$22:$J$28,WEEKDAY(D100,2))),
  COUNTIF(Feiertage,D100)&gt;0
)</f>
        <v>1</v>
      </c>
      <c r="M100" s="32"/>
      <c r="N100" s="32"/>
    </row>
    <row r="101" spans="1:14" ht="24" customHeight="1">
      <c r="A101" s="29"/>
      <c r="B101" s="8" t="str">
        <f t="shared" si="4"/>
        <v>So</v>
      </c>
      <c r="C101" s="8">
        <f t="shared" si="6"/>
        <v>46117</v>
      </c>
      <c r="D101" s="8">
        <f t="shared" si="7"/>
        <v>46117</v>
      </c>
      <c r="E101" s="9"/>
      <c r="F101" s="37"/>
      <c r="G101" s="37"/>
      <c r="H101" s="11"/>
      <c r="I101" s="12" t="str">
        <f t="shared" si="5"/>
        <v/>
      </c>
      <c r="J101" s="13" t="str">
        <f>IF(L101,"",Einstellungen!$E$19)</f>
        <v/>
      </c>
      <c r="K101" s="13" t="str">
        <f>IF(LEFT(I101,1)="⚠","",IF(I101="","",IF(L101,"",IF(J101="",IF(Einstellungen!$I$31=TRUE,"+ "&amp;TEXT(I101,"[h]:mm")&amp;" Std.","+ "&amp;TEXT(I101*24,"0,0")&amp;" Std."),IF(Einstellungen!$I$31=TRUE,IF(J101=I101,"  00:00",IF(J101&gt;I101,"- "&amp;TEXT(J101-I101,"[h]:mm;@"),"+ "&amp;TEXT(I101-J101,"[h]:mm;@"))),IF(J101=I101,"  0,0",IF(J101&gt;I101,"- "&amp;TEXT((J101-I101)*24,"0,0"),"+ "&amp;TEXT((I101-J101)*24,"0,0")))&amp;" Std.")))))</f>
        <v/>
      </c>
      <c r="L101" s="66" t="b" cm="1">
        <f t="array" ref="L101">OR(
  NOT(INDEX(Einstellungen!$J$22:$J$28,WEEKDAY(D101,2))),
  COUNTIF(Feiertage,D101)&gt;0
)</f>
        <v>1</v>
      </c>
      <c r="M101" s="32"/>
      <c r="N101" s="32"/>
    </row>
    <row r="102" spans="1:14" ht="24" customHeight="1">
      <c r="A102" s="29"/>
      <c r="B102" s="8" t="str">
        <f t="shared" si="4"/>
        <v>Mo</v>
      </c>
      <c r="C102" s="8">
        <f t="shared" si="6"/>
        <v>46118</v>
      </c>
      <c r="D102" s="8">
        <f t="shared" si="7"/>
        <v>46118</v>
      </c>
      <c r="E102" s="9"/>
      <c r="F102" s="37"/>
      <c r="G102" s="37"/>
      <c r="H102" s="11"/>
      <c r="I102" s="12" t="str">
        <f t="shared" si="5"/>
        <v/>
      </c>
      <c r="J102" s="13" t="str">
        <f>IF(L102,"",Einstellungen!$E$19)</f>
        <v/>
      </c>
      <c r="K102" s="13" t="str">
        <f>IF(LEFT(I102,1)="⚠","",IF(I102="","",IF(L102,"",IF(J102="",IF(Einstellungen!$I$31=TRUE,"+ "&amp;TEXT(I102,"[h]:mm")&amp;" Std.","+ "&amp;TEXT(I102*24,"0,0")&amp;" Std."),IF(Einstellungen!$I$31=TRUE,IF(J102=I102,"  00:00",IF(J102&gt;I102,"- "&amp;TEXT(J102-I102,"[h]:mm;@"),"+ "&amp;TEXT(I102-J102,"[h]:mm;@"))),IF(J102=I102,"  0,0",IF(J102&gt;I102,"- "&amp;TEXT((J102-I102)*24,"0,0"),"+ "&amp;TEXT((I102-J102)*24,"0,0")))&amp;" Std.")))))</f>
        <v/>
      </c>
      <c r="L102" s="66" t="b" cm="1">
        <f t="array" ref="L102">OR(
  NOT(INDEX(Einstellungen!$J$22:$J$28,WEEKDAY(D102,2))),
  COUNTIF(Feiertage,D102)&gt;0
)</f>
        <v>1</v>
      </c>
      <c r="M102" s="32"/>
      <c r="N102" s="32"/>
    </row>
    <row r="103" spans="1:14" ht="24" customHeight="1">
      <c r="A103" s="29"/>
      <c r="B103" s="8" t="str">
        <f t="shared" si="4"/>
        <v>Di</v>
      </c>
      <c r="C103" s="8">
        <f t="shared" si="6"/>
        <v>46119</v>
      </c>
      <c r="D103" s="8">
        <f t="shared" si="7"/>
        <v>46119</v>
      </c>
      <c r="E103" s="9"/>
      <c r="F103" s="37"/>
      <c r="G103" s="37"/>
      <c r="H103" s="11"/>
      <c r="I103" s="12" t="str">
        <f t="shared" si="5"/>
        <v/>
      </c>
      <c r="J103" s="13">
        <f>IF(L103,"",Einstellungen!$E$19)</f>
        <v>0.25</v>
      </c>
      <c r="K103" s="13" t="str">
        <f>IF(LEFT(I103,1)="⚠","",IF(I103="","",IF(L103,"",IF(J103="",IF(Einstellungen!$I$31=TRUE,"+ "&amp;TEXT(I103,"[h]:mm")&amp;" Std.","+ "&amp;TEXT(I103*24,"0,0")&amp;" Std."),IF(Einstellungen!$I$31=TRUE,IF(J103=I103,"  00:00",IF(J103&gt;I103,"- "&amp;TEXT(J103-I103,"[h]:mm;@"),"+ "&amp;TEXT(I103-J103,"[h]:mm;@"))),IF(J103=I103,"  0,0",IF(J103&gt;I103,"- "&amp;TEXT((J103-I103)*24,"0,0"),"+ "&amp;TEXT((I103-J103)*24,"0,0")))&amp;" Std.")))))</f>
        <v/>
      </c>
      <c r="L103" s="66" t="b" cm="1">
        <f t="array" ref="L103">OR(
  NOT(INDEX(Einstellungen!$J$22:$J$28,WEEKDAY(D103,2))),
  COUNTIF(Feiertage,D103)&gt;0
)</f>
        <v>0</v>
      </c>
      <c r="M103" s="32"/>
      <c r="N103" s="32"/>
    </row>
    <row r="104" spans="1:14" ht="24" customHeight="1">
      <c r="A104" s="29"/>
      <c r="B104" s="8" t="str">
        <f t="shared" si="4"/>
        <v>Mi</v>
      </c>
      <c r="C104" s="8">
        <f t="shared" si="6"/>
        <v>46120</v>
      </c>
      <c r="D104" s="8">
        <f t="shared" si="7"/>
        <v>46120</v>
      </c>
      <c r="E104" s="9"/>
      <c r="F104" s="37"/>
      <c r="G104" s="37"/>
      <c r="H104" s="11"/>
      <c r="I104" s="12" t="str">
        <f t="shared" si="5"/>
        <v/>
      </c>
      <c r="J104" s="13">
        <f>IF(L104,"",Einstellungen!$E$19)</f>
        <v>0.25</v>
      </c>
      <c r="K104" s="13" t="str">
        <f>IF(LEFT(I104,1)="⚠","",IF(I104="","",IF(L104,"",IF(J104="",IF(Einstellungen!$I$31=TRUE,"+ "&amp;TEXT(I104,"[h]:mm")&amp;" Std.","+ "&amp;TEXT(I104*24,"0,0")&amp;" Std."),IF(Einstellungen!$I$31=TRUE,IF(J104=I104,"  00:00",IF(J104&gt;I104,"- "&amp;TEXT(J104-I104,"[h]:mm;@"),"+ "&amp;TEXT(I104-J104,"[h]:mm;@"))),IF(J104=I104,"  0,0",IF(J104&gt;I104,"- "&amp;TEXT((J104-I104)*24,"0,0"),"+ "&amp;TEXT((I104-J104)*24,"0,0")))&amp;" Std.")))))</f>
        <v/>
      </c>
      <c r="L104" s="66" t="b" cm="1">
        <f t="array" ref="L104">OR(
  NOT(INDEX(Einstellungen!$J$22:$J$28,WEEKDAY(D104,2))),
  COUNTIF(Feiertage,D104)&gt;0
)</f>
        <v>0</v>
      </c>
      <c r="M104" s="32"/>
      <c r="N104" s="32"/>
    </row>
    <row r="105" spans="1:14" ht="24" customHeight="1">
      <c r="A105" s="29"/>
      <c r="B105" s="8" t="str">
        <f t="shared" si="4"/>
        <v>Do</v>
      </c>
      <c r="C105" s="8">
        <f t="shared" si="6"/>
        <v>46121</v>
      </c>
      <c r="D105" s="8">
        <f t="shared" si="7"/>
        <v>46121</v>
      </c>
      <c r="E105" s="9"/>
      <c r="F105" s="37"/>
      <c r="G105" s="37"/>
      <c r="H105" s="11"/>
      <c r="I105" s="12" t="str">
        <f t="shared" si="5"/>
        <v/>
      </c>
      <c r="J105" s="13">
        <f>IF(L105,"",Einstellungen!$E$19)</f>
        <v>0.25</v>
      </c>
      <c r="K105" s="13" t="str">
        <f>IF(LEFT(I105,1)="⚠","",IF(I105="","",IF(L105,"",IF(J105="",IF(Einstellungen!$I$31=TRUE,"+ "&amp;TEXT(I105,"[h]:mm")&amp;" Std.","+ "&amp;TEXT(I105*24,"0,0")&amp;" Std."),IF(Einstellungen!$I$31=TRUE,IF(J105=I105,"  00:00",IF(J105&gt;I105,"- "&amp;TEXT(J105-I105,"[h]:mm;@"),"+ "&amp;TEXT(I105-J105,"[h]:mm;@"))),IF(J105=I105,"  0,0",IF(J105&gt;I105,"- "&amp;TEXT((J105-I105)*24,"0,0"),"+ "&amp;TEXT((I105-J105)*24,"0,0")))&amp;" Std.")))))</f>
        <v/>
      </c>
      <c r="L105" s="66" t="b" cm="1">
        <f t="array" ref="L105">OR(
  NOT(INDEX(Einstellungen!$J$22:$J$28,WEEKDAY(D105,2))),
  COUNTIF(Feiertage,D105)&gt;0
)</f>
        <v>0</v>
      </c>
      <c r="M105" s="32"/>
      <c r="N105" s="32"/>
    </row>
    <row r="106" spans="1:14" ht="24" customHeight="1">
      <c r="A106" s="29"/>
      <c r="B106" s="8" t="str">
        <f t="shared" si="4"/>
        <v>Fr</v>
      </c>
      <c r="C106" s="8">
        <f t="shared" si="6"/>
        <v>46122</v>
      </c>
      <c r="D106" s="8">
        <f t="shared" si="7"/>
        <v>46122</v>
      </c>
      <c r="E106" s="9"/>
      <c r="F106" s="37"/>
      <c r="G106" s="37"/>
      <c r="H106" s="11"/>
      <c r="I106" s="12" t="str">
        <f t="shared" si="5"/>
        <v/>
      </c>
      <c r="J106" s="13">
        <f>IF(L106,"",Einstellungen!$E$19)</f>
        <v>0.25</v>
      </c>
      <c r="K106" s="13" t="str">
        <f>IF(LEFT(I106,1)="⚠","",IF(I106="","",IF(L106,"",IF(J106="",IF(Einstellungen!$I$31=TRUE,"+ "&amp;TEXT(I106,"[h]:mm")&amp;" Std.","+ "&amp;TEXT(I106*24,"0,0")&amp;" Std."),IF(Einstellungen!$I$31=TRUE,IF(J106=I106,"  00:00",IF(J106&gt;I106,"- "&amp;TEXT(J106-I106,"[h]:mm;@"),"+ "&amp;TEXT(I106-J106,"[h]:mm;@"))),IF(J106=I106,"  0,0",IF(J106&gt;I106,"- "&amp;TEXT((J106-I106)*24,"0,0"),"+ "&amp;TEXT((I106-J106)*24,"0,0")))&amp;" Std.")))))</f>
        <v/>
      </c>
      <c r="L106" s="66" t="b" cm="1">
        <f t="array" ref="L106">OR(
  NOT(INDEX(Einstellungen!$J$22:$J$28,WEEKDAY(D106,2))),
  COUNTIF(Feiertage,D106)&gt;0
)</f>
        <v>0</v>
      </c>
      <c r="M106" s="32"/>
      <c r="N106" s="32"/>
    </row>
    <row r="107" spans="1:14" ht="24" customHeight="1">
      <c r="A107" s="29"/>
      <c r="B107" s="8" t="str">
        <f t="shared" si="4"/>
        <v>Sa</v>
      </c>
      <c r="C107" s="8">
        <f t="shared" si="6"/>
        <v>46123</v>
      </c>
      <c r="D107" s="8">
        <f t="shared" si="7"/>
        <v>46123</v>
      </c>
      <c r="E107" s="9"/>
      <c r="F107" s="37"/>
      <c r="G107" s="37"/>
      <c r="H107" s="11"/>
      <c r="I107" s="12" t="str">
        <f t="shared" si="5"/>
        <v/>
      </c>
      <c r="J107" s="13" t="str">
        <f>IF(L107,"",Einstellungen!$E$19)</f>
        <v/>
      </c>
      <c r="K107" s="13" t="str">
        <f>IF(LEFT(I107,1)="⚠","",IF(I107="","",IF(L107,"",IF(J107="",IF(Einstellungen!$I$31=TRUE,"+ "&amp;TEXT(I107,"[h]:mm")&amp;" Std.","+ "&amp;TEXT(I107*24,"0,0")&amp;" Std."),IF(Einstellungen!$I$31=TRUE,IF(J107=I107,"  00:00",IF(J107&gt;I107,"- "&amp;TEXT(J107-I107,"[h]:mm;@"),"+ "&amp;TEXT(I107-J107,"[h]:mm;@"))),IF(J107=I107,"  0,0",IF(J107&gt;I107,"- "&amp;TEXT((J107-I107)*24,"0,0"),"+ "&amp;TEXT((I107-J107)*24,"0,0")))&amp;" Std.")))))</f>
        <v/>
      </c>
      <c r="L107" s="66" t="b" cm="1">
        <f t="array" ref="L107">OR(
  NOT(INDEX(Einstellungen!$J$22:$J$28,WEEKDAY(D107,2))),
  COUNTIF(Feiertage,D107)&gt;0
)</f>
        <v>1</v>
      </c>
      <c r="M107" s="32"/>
      <c r="N107" s="32"/>
    </row>
    <row r="108" spans="1:14" ht="24" customHeight="1">
      <c r="A108" s="29"/>
      <c r="B108" s="8" t="str">
        <f t="shared" si="4"/>
        <v>So</v>
      </c>
      <c r="C108" s="8">
        <f t="shared" si="6"/>
        <v>46124</v>
      </c>
      <c r="D108" s="8">
        <f t="shared" si="7"/>
        <v>46124</v>
      </c>
      <c r="E108" s="9"/>
      <c r="F108" s="37"/>
      <c r="G108" s="37"/>
      <c r="H108" s="11"/>
      <c r="I108" s="12" t="str">
        <f t="shared" si="5"/>
        <v/>
      </c>
      <c r="J108" s="13" t="str">
        <f>IF(L108,"",Einstellungen!$E$19)</f>
        <v/>
      </c>
      <c r="K108" s="13" t="str">
        <f>IF(LEFT(I108,1)="⚠","",IF(I108="","",IF(L108,"",IF(J108="",IF(Einstellungen!$I$31=TRUE,"+ "&amp;TEXT(I108,"[h]:mm")&amp;" Std.","+ "&amp;TEXT(I108*24,"0,0")&amp;" Std."),IF(Einstellungen!$I$31=TRUE,IF(J108=I108,"  00:00",IF(J108&gt;I108,"- "&amp;TEXT(J108-I108,"[h]:mm;@"),"+ "&amp;TEXT(I108-J108,"[h]:mm;@"))),IF(J108=I108,"  0,0",IF(J108&gt;I108,"- "&amp;TEXT((J108-I108)*24,"0,0"),"+ "&amp;TEXT((I108-J108)*24,"0,0")))&amp;" Std.")))))</f>
        <v/>
      </c>
      <c r="L108" s="66" t="b" cm="1">
        <f t="array" ref="L108">OR(
  NOT(INDEX(Einstellungen!$J$22:$J$28,WEEKDAY(D108,2))),
  COUNTIF(Feiertage,D108)&gt;0
)</f>
        <v>1</v>
      </c>
      <c r="M108" s="32"/>
      <c r="N108" s="32"/>
    </row>
    <row r="109" spans="1:14" ht="24" customHeight="1">
      <c r="A109" s="29"/>
      <c r="B109" s="8" t="str">
        <f t="shared" si="4"/>
        <v>Mo</v>
      </c>
      <c r="C109" s="8">
        <f t="shared" si="6"/>
        <v>46125</v>
      </c>
      <c r="D109" s="8">
        <f t="shared" si="7"/>
        <v>46125</v>
      </c>
      <c r="E109" s="9"/>
      <c r="F109" s="37"/>
      <c r="G109" s="37"/>
      <c r="H109" s="11"/>
      <c r="I109" s="12" t="str">
        <f t="shared" si="5"/>
        <v/>
      </c>
      <c r="J109" s="13">
        <f>IF(L109,"",Einstellungen!$E$19)</f>
        <v>0.25</v>
      </c>
      <c r="K109" s="13" t="str">
        <f>IF(LEFT(I109,1)="⚠","",IF(I109="","",IF(L109,"",IF(J109="",IF(Einstellungen!$I$31=TRUE,"+ "&amp;TEXT(I109,"[h]:mm")&amp;" Std.","+ "&amp;TEXT(I109*24,"0,0")&amp;" Std."),IF(Einstellungen!$I$31=TRUE,IF(J109=I109,"  00:00",IF(J109&gt;I109,"- "&amp;TEXT(J109-I109,"[h]:mm;@"),"+ "&amp;TEXT(I109-J109,"[h]:mm;@"))),IF(J109=I109,"  0,0",IF(J109&gt;I109,"- "&amp;TEXT((J109-I109)*24,"0,0"),"+ "&amp;TEXT((I109-J109)*24,"0,0")))&amp;" Std.")))))</f>
        <v/>
      </c>
      <c r="L109" s="66" t="b" cm="1">
        <f t="array" ref="L109">OR(
  NOT(INDEX(Einstellungen!$J$22:$J$28,WEEKDAY(D109,2))),
  COUNTIF(Feiertage,D109)&gt;0
)</f>
        <v>0</v>
      </c>
      <c r="M109" s="32"/>
      <c r="N109" s="32"/>
    </row>
    <row r="110" spans="1:14" ht="24" customHeight="1">
      <c r="A110" s="29"/>
      <c r="B110" s="8" t="str">
        <f t="shared" si="4"/>
        <v>Di</v>
      </c>
      <c r="C110" s="8">
        <f t="shared" si="6"/>
        <v>46126</v>
      </c>
      <c r="D110" s="8">
        <f t="shared" si="7"/>
        <v>46126</v>
      </c>
      <c r="E110" s="9"/>
      <c r="F110" s="37"/>
      <c r="G110" s="37"/>
      <c r="H110" s="11"/>
      <c r="I110" s="12" t="str">
        <f t="shared" si="5"/>
        <v/>
      </c>
      <c r="J110" s="13">
        <f>IF(L110,"",Einstellungen!$E$19)</f>
        <v>0.25</v>
      </c>
      <c r="K110" s="13" t="str">
        <f>IF(LEFT(I110,1)="⚠","",IF(I110="","",IF(L110,"",IF(J110="",IF(Einstellungen!$I$31=TRUE,"+ "&amp;TEXT(I110,"[h]:mm")&amp;" Std.","+ "&amp;TEXT(I110*24,"0,0")&amp;" Std."),IF(Einstellungen!$I$31=TRUE,IF(J110=I110,"  00:00",IF(J110&gt;I110,"- "&amp;TEXT(J110-I110,"[h]:mm;@"),"+ "&amp;TEXT(I110-J110,"[h]:mm;@"))),IF(J110=I110,"  0,0",IF(J110&gt;I110,"- "&amp;TEXT((J110-I110)*24,"0,0"),"+ "&amp;TEXT((I110-J110)*24,"0,0")))&amp;" Std.")))))</f>
        <v/>
      </c>
      <c r="L110" s="66" t="b" cm="1">
        <f t="array" ref="L110">OR(
  NOT(INDEX(Einstellungen!$J$22:$J$28,WEEKDAY(D110,2))),
  COUNTIF(Feiertage,D110)&gt;0
)</f>
        <v>0</v>
      </c>
      <c r="M110" s="32"/>
      <c r="N110" s="32"/>
    </row>
    <row r="111" spans="1:14" ht="24" customHeight="1">
      <c r="A111" s="29"/>
      <c r="B111" s="8" t="str">
        <f t="shared" si="4"/>
        <v>Mi</v>
      </c>
      <c r="C111" s="8">
        <f t="shared" si="6"/>
        <v>46127</v>
      </c>
      <c r="D111" s="8">
        <f t="shared" si="7"/>
        <v>46127</v>
      </c>
      <c r="E111" s="9"/>
      <c r="F111" s="37"/>
      <c r="G111" s="37"/>
      <c r="H111" s="11"/>
      <c r="I111" s="12" t="str">
        <f t="shared" si="5"/>
        <v/>
      </c>
      <c r="J111" s="13">
        <f>IF(L111,"",Einstellungen!$E$19)</f>
        <v>0.25</v>
      </c>
      <c r="K111" s="13" t="str">
        <f>IF(LEFT(I111,1)="⚠","",IF(I111="","",IF(L111,"",IF(J111="",IF(Einstellungen!$I$31=TRUE,"+ "&amp;TEXT(I111,"[h]:mm")&amp;" Std.","+ "&amp;TEXT(I111*24,"0,0")&amp;" Std."),IF(Einstellungen!$I$31=TRUE,IF(J111=I111,"  00:00",IF(J111&gt;I111,"- "&amp;TEXT(J111-I111,"[h]:mm;@"),"+ "&amp;TEXT(I111-J111,"[h]:mm;@"))),IF(J111=I111,"  0,0",IF(J111&gt;I111,"- "&amp;TEXT((J111-I111)*24,"0,0"),"+ "&amp;TEXT((I111-J111)*24,"0,0")))&amp;" Std.")))))</f>
        <v/>
      </c>
      <c r="L111" s="66" t="b" cm="1">
        <f t="array" ref="L111">OR(
  NOT(INDEX(Einstellungen!$J$22:$J$28,WEEKDAY(D111,2))),
  COUNTIF(Feiertage,D111)&gt;0
)</f>
        <v>0</v>
      </c>
      <c r="M111" s="32"/>
      <c r="N111" s="32"/>
    </row>
    <row r="112" spans="1:14" ht="24" customHeight="1">
      <c r="A112" s="29"/>
      <c r="B112" s="8" t="str">
        <f t="shared" si="4"/>
        <v>Do</v>
      </c>
      <c r="C112" s="8">
        <f t="shared" si="6"/>
        <v>46128</v>
      </c>
      <c r="D112" s="8">
        <f t="shared" si="7"/>
        <v>46128</v>
      </c>
      <c r="E112" s="9"/>
      <c r="F112" s="37"/>
      <c r="G112" s="37"/>
      <c r="H112" s="11"/>
      <c r="I112" s="12" t="str">
        <f t="shared" si="5"/>
        <v/>
      </c>
      <c r="J112" s="13">
        <f>IF(L112,"",Einstellungen!$E$19)</f>
        <v>0.25</v>
      </c>
      <c r="K112" s="13" t="str">
        <f>IF(LEFT(I112,1)="⚠","",IF(I112="","",IF(L112,"",IF(J112="",IF(Einstellungen!$I$31=TRUE,"+ "&amp;TEXT(I112,"[h]:mm")&amp;" Std.","+ "&amp;TEXT(I112*24,"0,0")&amp;" Std."),IF(Einstellungen!$I$31=TRUE,IF(J112=I112,"  00:00",IF(J112&gt;I112,"- "&amp;TEXT(J112-I112,"[h]:mm;@"),"+ "&amp;TEXT(I112-J112,"[h]:mm;@"))),IF(J112=I112,"  0,0",IF(J112&gt;I112,"- "&amp;TEXT((J112-I112)*24,"0,0"),"+ "&amp;TEXT((I112-J112)*24,"0,0")))&amp;" Std.")))))</f>
        <v/>
      </c>
      <c r="L112" s="66" t="b" cm="1">
        <f t="array" ref="L112">OR(
  NOT(INDEX(Einstellungen!$J$22:$J$28,WEEKDAY(D112,2))),
  COUNTIF(Feiertage,D112)&gt;0
)</f>
        <v>0</v>
      </c>
      <c r="M112" s="32"/>
      <c r="N112" s="32"/>
    </row>
    <row r="113" spans="1:14" ht="24" customHeight="1">
      <c r="A113" s="29"/>
      <c r="B113" s="8" t="str">
        <f t="shared" si="4"/>
        <v>Fr</v>
      </c>
      <c r="C113" s="8">
        <f t="shared" si="6"/>
        <v>46129</v>
      </c>
      <c r="D113" s="8">
        <f t="shared" si="7"/>
        <v>46129</v>
      </c>
      <c r="E113" s="9"/>
      <c r="F113" s="37"/>
      <c r="G113" s="37"/>
      <c r="H113" s="11"/>
      <c r="I113" s="12" t="str">
        <f t="shared" si="5"/>
        <v/>
      </c>
      <c r="J113" s="13">
        <f>IF(L113,"",Einstellungen!$E$19)</f>
        <v>0.25</v>
      </c>
      <c r="K113" s="13" t="str">
        <f>IF(LEFT(I113,1)="⚠","",IF(I113="","",IF(L113,"",IF(J113="",IF(Einstellungen!$I$31=TRUE,"+ "&amp;TEXT(I113,"[h]:mm")&amp;" Std.","+ "&amp;TEXT(I113*24,"0,0")&amp;" Std."),IF(Einstellungen!$I$31=TRUE,IF(J113=I113,"  00:00",IF(J113&gt;I113,"- "&amp;TEXT(J113-I113,"[h]:mm;@"),"+ "&amp;TEXT(I113-J113,"[h]:mm;@"))),IF(J113=I113,"  0,0",IF(J113&gt;I113,"- "&amp;TEXT((J113-I113)*24,"0,0"),"+ "&amp;TEXT((I113-J113)*24,"0,0")))&amp;" Std.")))))</f>
        <v/>
      </c>
      <c r="L113" s="66" t="b" cm="1">
        <f t="array" ref="L113">OR(
  NOT(INDEX(Einstellungen!$J$22:$J$28,WEEKDAY(D113,2))),
  COUNTIF(Feiertage,D113)&gt;0
)</f>
        <v>0</v>
      </c>
      <c r="M113" s="32"/>
      <c r="N113" s="32"/>
    </row>
    <row r="114" spans="1:14" ht="24" customHeight="1">
      <c r="A114" s="29"/>
      <c r="B114" s="8" t="str">
        <f t="shared" si="4"/>
        <v>Sa</v>
      </c>
      <c r="C114" s="8">
        <f t="shared" si="6"/>
        <v>46130</v>
      </c>
      <c r="D114" s="8">
        <f t="shared" si="7"/>
        <v>46130</v>
      </c>
      <c r="E114" s="9"/>
      <c r="F114" s="37"/>
      <c r="G114" s="37"/>
      <c r="H114" s="11"/>
      <c r="I114" s="12" t="str">
        <f t="shared" si="5"/>
        <v/>
      </c>
      <c r="J114" s="13" t="str">
        <f>IF(L114,"",Einstellungen!$E$19)</f>
        <v/>
      </c>
      <c r="K114" s="13" t="str">
        <f>IF(LEFT(I114,1)="⚠","",IF(I114="","",IF(L114,"",IF(J114="",IF(Einstellungen!$I$31=TRUE,"+ "&amp;TEXT(I114,"[h]:mm")&amp;" Std.","+ "&amp;TEXT(I114*24,"0,0")&amp;" Std."),IF(Einstellungen!$I$31=TRUE,IF(J114=I114,"  00:00",IF(J114&gt;I114,"- "&amp;TEXT(J114-I114,"[h]:mm;@"),"+ "&amp;TEXT(I114-J114,"[h]:mm;@"))),IF(J114=I114,"  0,0",IF(J114&gt;I114,"- "&amp;TEXT((J114-I114)*24,"0,0"),"+ "&amp;TEXT((I114-J114)*24,"0,0")))&amp;" Std.")))))</f>
        <v/>
      </c>
      <c r="L114" s="66" t="b" cm="1">
        <f t="array" ref="L114">OR(
  NOT(INDEX(Einstellungen!$J$22:$J$28,WEEKDAY(D114,2))),
  COUNTIF(Feiertage,D114)&gt;0
)</f>
        <v>1</v>
      </c>
      <c r="M114" s="32"/>
      <c r="N114" s="32"/>
    </row>
    <row r="115" spans="1:14" ht="24" customHeight="1">
      <c r="A115" s="29"/>
      <c r="B115" s="8" t="str">
        <f t="shared" si="4"/>
        <v>So</v>
      </c>
      <c r="C115" s="8">
        <f t="shared" si="6"/>
        <v>46131</v>
      </c>
      <c r="D115" s="8">
        <f t="shared" si="7"/>
        <v>46131</v>
      </c>
      <c r="E115" s="9"/>
      <c r="F115" s="37"/>
      <c r="G115" s="37"/>
      <c r="H115" s="11"/>
      <c r="I115" s="12" t="str">
        <f t="shared" si="5"/>
        <v/>
      </c>
      <c r="J115" s="13" t="str">
        <f>IF(L115,"",Einstellungen!$E$19)</f>
        <v/>
      </c>
      <c r="K115" s="13" t="str">
        <f>IF(LEFT(I115,1)="⚠","",IF(I115="","",IF(L115,"",IF(J115="",IF(Einstellungen!$I$31=TRUE,"+ "&amp;TEXT(I115,"[h]:mm")&amp;" Std.","+ "&amp;TEXT(I115*24,"0,0")&amp;" Std."),IF(Einstellungen!$I$31=TRUE,IF(J115=I115,"  00:00",IF(J115&gt;I115,"- "&amp;TEXT(J115-I115,"[h]:mm;@"),"+ "&amp;TEXT(I115-J115,"[h]:mm;@"))),IF(J115=I115,"  0,0",IF(J115&gt;I115,"- "&amp;TEXT((J115-I115)*24,"0,0"),"+ "&amp;TEXT((I115-J115)*24,"0,0")))&amp;" Std.")))))</f>
        <v/>
      </c>
      <c r="L115" s="66" t="b" cm="1">
        <f t="array" ref="L115">OR(
  NOT(INDEX(Einstellungen!$J$22:$J$28,WEEKDAY(D115,2))),
  COUNTIF(Feiertage,D115)&gt;0
)</f>
        <v>1</v>
      </c>
      <c r="M115" s="32"/>
      <c r="N115" s="32"/>
    </row>
    <row r="116" spans="1:14" ht="24" customHeight="1">
      <c r="A116" s="29"/>
      <c r="B116" s="8" t="str">
        <f t="shared" si="4"/>
        <v>Mo</v>
      </c>
      <c r="C116" s="8">
        <f t="shared" si="6"/>
        <v>46132</v>
      </c>
      <c r="D116" s="8">
        <f t="shared" si="7"/>
        <v>46132</v>
      </c>
      <c r="E116" s="9"/>
      <c r="F116" s="37"/>
      <c r="G116" s="37"/>
      <c r="H116" s="11"/>
      <c r="I116" s="12" t="str">
        <f t="shared" si="5"/>
        <v/>
      </c>
      <c r="J116" s="13">
        <f>IF(L116,"",Einstellungen!$E$19)</f>
        <v>0.25</v>
      </c>
      <c r="K116" s="13" t="str">
        <f>IF(LEFT(I116,1)="⚠","",IF(I116="","",IF(L116,"",IF(J116="",IF(Einstellungen!$I$31=TRUE,"+ "&amp;TEXT(I116,"[h]:mm")&amp;" Std.","+ "&amp;TEXT(I116*24,"0,0")&amp;" Std."),IF(Einstellungen!$I$31=TRUE,IF(J116=I116,"  00:00",IF(J116&gt;I116,"- "&amp;TEXT(J116-I116,"[h]:mm;@"),"+ "&amp;TEXT(I116-J116,"[h]:mm;@"))),IF(J116=I116,"  0,0",IF(J116&gt;I116,"- "&amp;TEXT((J116-I116)*24,"0,0"),"+ "&amp;TEXT((I116-J116)*24,"0,0")))&amp;" Std.")))))</f>
        <v/>
      </c>
      <c r="L116" s="66" t="b" cm="1">
        <f t="array" ref="L116">OR(
  NOT(INDEX(Einstellungen!$J$22:$J$28,WEEKDAY(D116,2))),
  COUNTIF(Feiertage,D116)&gt;0
)</f>
        <v>0</v>
      </c>
      <c r="M116" s="32"/>
      <c r="N116" s="32"/>
    </row>
    <row r="117" spans="1:14" ht="24" customHeight="1">
      <c r="A117" s="29"/>
      <c r="B117" s="8" t="str">
        <f t="shared" si="4"/>
        <v>Di</v>
      </c>
      <c r="C117" s="8">
        <f t="shared" si="6"/>
        <v>46133</v>
      </c>
      <c r="D117" s="8">
        <f t="shared" si="7"/>
        <v>46133</v>
      </c>
      <c r="E117" s="9"/>
      <c r="F117" s="37"/>
      <c r="G117" s="37"/>
      <c r="H117" s="11"/>
      <c r="I117" s="12" t="str">
        <f t="shared" si="5"/>
        <v/>
      </c>
      <c r="J117" s="13">
        <f>IF(L117,"",Einstellungen!$E$19)</f>
        <v>0.25</v>
      </c>
      <c r="K117" s="13" t="str">
        <f>IF(LEFT(I117,1)="⚠","",IF(I117="","",IF(L117,"",IF(J117="",IF(Einstellungen!$I$31=TRUE,"+ "&amp;TEXT(I117,"[h]:mm")&amp;" Std.","+ "&amp;TEXT(I117*24,"0,0")&amp;" Std."),IF(Einstellungen!$I$31=TRUE,IF(J117=I117,"  00:00",IF(J117&gt;I117,"- "&amp;TEXT(J117-I117,"[h]:mm;@"),"+ "&amp;TEXT(I117-J117,"[h]:mm;@"))),IF(J117=I117,"  0,0",IF(J117&gt;I117,"- "&amp;TEXT((J117-I117)*24,"0,0"),"+ "&amp;TEXT((I117-J117)*24,"0,0")))&amp;" Std.")))))</f>
        <v/>
      </c>
      <c r="L117" s="66" t="b" cm="1">
        <f t="array" ref="L117">OR(
  NOT(INDEX(Einstellungen!$J$22:$J$28,WEEKDAY(D117,2))),
  COUNTIF(Feiertage,D117)&gt;0
)</f>
        <v>0</v>
      </c>
      <c r="M117" s="32"/>
      <c r="N117" s="32"/>
    </row>
    <row r="118" spans="1:14" ht="24" customHeight="1">
      <c r="A118" s="29"/>
      <c r="B118" s="8" t="str">
        <f t="shared" si="4"/>
        <v>Mi</v>
      </c>
      <c r="C118" s="8">
        <f t="shared" si="6"/>
        <v>46134</v>
      </c>
      <c r="D118" s="8">
        <f t="shared" si="7"/>
        <v>46134</v>
      </c>
      <c r="E118" s="9"/>
      <c r="F118" s="37"/>
      <c r="G118" s="37"/>
      <c r="H118" s="11"/>
      <c r="I118" s="12" t="str">
        <f t="shared" si="5"/>
        <v/>
      </c>
      <c r="J118" s="13">
        <f>IF(L118,"",Einstellungen!$E$19)</f>
        <v>0.25</v>
      </c>
      <c r="K118" s="13" t="str">
        <f>IF(LEFT(I118,1)="⚠","",IF(I118="","",IF(L118,"",IF(J118="",IF(Einstellungen!$I$31=TRUE,"+ "&amp;TEXT(I118,"[h]:mm")&amp;" Std.","+ "&amp;TEXT(I118*24,"0,0")&amp;" Std."),IF(Einstellungen!$I$31=TRUE,IF(J118=I118,"  00:00",IF(J118&gt;I118,"- "&amp;TEXT(J118-I118,"[h]:mm;@"),"+ "&amp;TEXT(I118-J118,"[h]:mm;@"))),IF(J118=I118,"  0,0",IF(J118&gt;I118,"- "&amp;TEXT((J118-I118)*24,"0,0"),"+ "&amp;TEXT((I118-J118)*24,"0,0")))&amp;" Std.")))))</f>
        <v/>
      </c>
      <c r="L118" s="66" t="b" cm="1">
        <f t="array" ref="L118">OR(
  NOT(INDEX(Einstellungen!$J$22:$J$28,WEEKDAY(D118,2))),
  COUNTIF(Feiertage,D118)&gt;0
)</f>
        <v>0</v>
      </c>
      <c r="M118" s="32"/>
      <c r="N118" s="32"/>
    </row>
    <row r="119" spans="1:14" ht="24" customHeight="1">
      <c r="A119" s="29"/>
      <c r="B119" s="8" t="str">
        <f t="shared" si="4"/>
        <v>Do</v>
      </c>
      <c r="C119" s="8">
        <f t="shared" si="6"/>
        <v>46135</v>
      </c>
      <c r="D119" s="8">
        <f t="shared" si="7"/>
        <v>46135</v>
      </c>
      <c r="E119" s="9"/>
      <c r="F119" s="37"/>
      <c r="G119" s="37"/>
      <c r="H119" s="11"/>
      <c r="I119" s="12" t="str">
        <f t="shared" si="5"/>
        <v/>
      </c>
      <c r="J119" s="13">
        <f>IF(L119,"",Einstellungen!$E$19)</f>
        <v>0.25</v>
      </c>
      <c r="K119" s="13" t="str">
        <f>IF(LEFT(I119,1)="⚠","",IF(I119="","",IF(L119,"",IF(J119="",IF(Einstellungen!$I$31=TRUE,"+ "&amp;TEXT(I119,"[h]:mm")&amp;" Std.","+ "&amp;TEXT(I119*24,"0,0")&amp;" Std."),IF(Einstellungen!$I$31=TRUE,IF(J119=I119,"  00:00",IF(J119&gt;I119,"- "&amp;TEXT(J119-I119,"[h]:mm;@"),"+ "&amp;TEXT(I119-J119,"[h]:mm;@"))),IF(J119=I119,"  0,0",IF(J119&gt;I119,"- "&amp;TEXT((J119-I119)*24,"0,0"),"+ "&amp;TEXT((I119-J119)*24,"0,0")))&amp;" Std.")))))</f>
        <v/>
      </c>
      <c r="L119" s="66" t="b" cm="1">
        <f t="array" ref="L119">OR(
  NOT(INDEX(Einstellungen!$J$22:$J$28,WEEKDAY(D119,2))),
  COUNTIF(Feiertage,D119)&gt;0
)</f>
        <v>0</v>
      </c>
      <c r="M119" s="32"/>
      <c r="N119" s="32"/>
    </row>
    <row r="120" spans="1:14" ht="24" customHeight="1">
      <c r="A120" s="29"/>
      <c r="B120" s="8" t="str">
        <f t="shared" si="4"/>
        <v>Fr</v>
      </c>
      <c r="C120" s="8">
        <f t="shared" si="6"/>
        <v>46136</v>
      </c>
      <c r="D120" s="8">
        <f t="shared" si="7"/>
        <v>46136</v>
      </c>
      <c r="E120" s="9"/>
      <c r="F120" s="37"/>
      <c r="G120" s="37"/>
      <c r="H120" s="11"/>
      <c r="I120" s="12" t="str">
        <f t="shared" si="5"/>
        <v/>
      </c>
      <c r="J120" s="13">
        <f>IF(L120,"",Einstellungen!$E$19)</f>
        <v>0.25</v>
      </c>
      <c r="K120" s="13" t="str">
        <f>IF(LEFT(I120,1)="⚠","",IF(I120="","",IF(L120,"",IF(J120="",IF(Einstellungen!$I$31=TRUE,"+ "&amp;TEXT(I120,"[h]:mm")&amp;" Std.","+ "&amp;TEXT(I120*24,"0,0")&amp;" Std."),IF(Einstellungen!$I$31=TRUE,IF(J120=I120,"  00:00",IF(J120&gt;I120,"- "&amp;TEXT(J120-I120,"[h]:mm;@"),"+ "&amp;TEXT(I120-J120,"[h]:mm;@"))),IF(J120=I120,"  0,0",IF(J120&gt;I120,"- "&amp;TEXT((J120-I120)*24,"0,0"),"+ "&amp;TEXT((I120-J120)*24,"0,0")))&amp;" Std.")))))</f>
        <v/>
      </c>
      <c r="L120" s="66" t="b" cm="1">
        <f t="array" ref="L120">OR(
  NOT(INDEX(Einstellungen!$J$22:$J$28,WEEKDAY(D120,2))),
  COUNTIF(Feiertage,D120)&gt;0
)</f>
        <v>0</v>
      </c>
      <c r="M120" s="32"/>
      <c r="N120" s="32"/>
    </row>
    <row r="121" spans="1:14" ht="24" customHeight="1">
      <c r="A121" s="29"/>
      <c r="B121" s="8" t="str">
        <f t="shared" si="4"/>
        <v>Sa</v>
      </c>
      <c r="C121" s="8">
        <f t="shared" si="6"/>
        <v>46137</v>
      </c>
      <c r="D121" s="8">
        <f t="shared" si="7"/>
        <v>46137</v>
      </c>
      <c r="E121" s="9"/>
      <c r="F121" s="37"/>
      <c r="G121" s="37"/>
      <c r="H121" s="11"/>
      <c r="I121" s="12" t="str">
        <f t="shared" si="5"/>
        <v/>
      </c>
      <c r="J121" s="13" t="str">
        <f>IF(L121,"",Einstellungen!$E$19)</f>
        <v/>
      </c>
      <c r="K121" s="13" t="str">
        <f>IF(LEFT(I121,1)="⚠","",IF(I121="","",IF(L121,"",IF(J121="",IF(Einstellungen!$I$31=TRUE,"+ "&amp;TEXT(I121,"[h]:mm")&amp;" Std.","+ "&amp;TEXT(I121*24,"0,0")&amp;" Std."),IF(Einstellungen!$I$31=TRUE,IF(J121=I121,"  00:00",IF(J121&gt;I121,"- "&amp;TEXT(J121-I121,"[h]:mm;@"),"+ "&amp;TEXT(I121-J121,"[h]:mm;@"))),IF(J121=I121,"  0,0",IF(J121&gt;I121,"- "&amp;TEXT((J121-I121)*24,"0,0"),"+ "&amp;TEXT((I121-J121)*24,"0,0")))&amp;" Std.")))))</f>
        <v/>
      </c>
      <c r="L121" s="66" t="b" cm="1">
        <f t="array" ref="L121">OR(
  NOT(INDEX(Einstellungen!$J$22:$J$28,WEEKDAY(D121,2))),
  COUNTIF(Feiertage,D121)&gt;0
)</f>
        <v>1</v>
      </c>
      <c r="M121" s="32"/>
      <c r="N121" s="32"/>
    </row>
    <row r="122" spans="1:14" ht="24" customHeight="1">
      <c r="A122" s="29"/>
      <c r="B122" s="8" t="str">
        <f t="shared" si="4"/>
        <v>So</v>
      </c>
      <c r="C122" s="8">
        <f t="shared" si="6"/>
        <v>46138</v>
      </c>
      <c r="D122" s="8">
        <f t="shared" si="7"/>
        <v>46138</v>
      </c>
      <c r="E122" s="9"/>
      <c r="F122" s="37"/>
      <c r="G122" s="37"/>
      <c r="H122" s="11"/>
      <c r="I122" s="12" t="str">
        <f t="shared" si="5"/>
        <v/>
      </c>
      <c r="J122" s="13" t="str">
        <f>IF(L122,"",Einstellungen!$E$19)</f>
        <v/>
      </c>
      <c r="K122" s="13" t="str">
        <f>IF(LEFT(I122,1)="⚠","",IF(I122="","",IF(L122,"",IF(J122="",IF(Einstellungen!$I$31=TRUE,"+ "&amp;TEXT(I122,"[h]:mm")&amp;" Std.","+ "&amp;TEXT(I122*24,"0,0")&amp;" Std."),IF(Einstellungen!$I$31=TRUE,IF(J122=I122,"  00:00",IF(J122&gt;I122,"- "&amp;TEXT(J122-I122,"[h]:mm;@"),"+ "&amp;TEXT(I122-J122,"[h]:mm;@"))),IF(J122=I122,"  0,0",IF(J122&gt;I122,"- "&amp;TEXT((J122-I122)*24,"0,0"),"+ "&amp;TEXT((I122-J122)*24,"0,0")))&amp;" Std.")))))</f>
        <v/>
      </c>
      <c r="L122" s="66" t="b" cm="1">
        <f t="array" ref="L122">OR(
  NOT(INDEX(Einstellungen!$J$22:$J$28,WEEKDAY(D122,2))),
  COUNTIF(Feiertage,D122)&gt;0
)</f>
        <v>1</v>
      </c>
      <c r="M122" s="32"/>
      <c r="N122" s="32"/>
    </row>
    <row r="123" spans="1:14" ht="24" customHeight="1">
      <c r="A123" s="29"/>
      <c r="B123" s="8" t="str">
        <f t="shared" si="4"/>
        <v>Mo</v>
      </c>
      <c r="C123" s="8">
        <f t="shared" si="6"/>
        <v>46139</v>
      </c>
      <c r="D123" s="8">
        <f t="shared" si="7"/>
        <v>46139</v>
      </c>
      <c r="E123" s="9"/>
      <c r="F123" s="37"/>
      <c r="G123" s="37"/>
      <c r="H123" s="11"/>
      <c r="I123" s="12" t="str">
        <f t="shared" si="5"/>
        <v/>
      </c>
      <c r="J123" s="13">
        <f>IF(L123,"",Einstellungen!$E$19)</f>
        <v>0.25</v>
      </c>
      <c r="K123" s="13" t="str">
        <f>IF(LEFT(I123,1)="⚠","",IF(I123="","",IF(L123,"",IF(J123="",IF(Einstellungen!$I$31=TRUE,"+ "&amp;TEXT(I123,"[h]:mm")&amp;" Std.","+ "&amp;TEXT(I123*24,"0,0")&amp;" Std."),IF(Einstellungen!$I$31=TRUE,IF(J123=I123,"  00:00",IF(J123&gt;I123,"- "&amp;TEXT(J123-I123,"[h]:mm;@"),"+ "&amp;TEXT(I123-J123,"[h]:mm;@"))),IF(J123=I123,"  0,0",IF(J123&gt;I123,"- "&amp;TEXT((J123-I123)*24,"0,0"),"+ "&amp;TEXT((I123-J123)*24,"0,0")))&amp;" Std.")))))</f>
        <v/>
      </c>
      <c r="L123" s="66" t="b" cm="1">
        <f t="array" ref="L123">OR(
  NOT(INDEX(Einstellungen!$J$22:$J$28,WEEKDAY(D123,2))),
  COUNTIF(Feiertage,D123)&gt;0
)</f>
        <v>0</v>
      </c>
      <c r="M123" s="32"/>
      <c r="N123" s="32"/>
    </row>
    <row r="124" spans="1:14" ht="24" customHeight="1">
      <c r="A124" s="29"/>
      <c r="B124" s="8" t="str">
        <f t="shared" si="4"/>
        <v>Di</v>
      </c>
      <c r="C124" s="8">
        <f t="shared" si="6"/>
        <v>46140</v>
      </c>
      <c r="D124" s="8">
        <f t="shared" si="7"/>
        <v>46140</v>
      </c>
      <c r="E124" s="9"/>
      <c r="F124" s="37"/>
      <c r="G124" s="37"/>
      <c r="H124" s="11"/>
      <c r="I124" s="12" t="str">
        <f t="shared" si="5"/>
        <v/>
      </c>
      <c r="J124" s="13">
        <f>IF(L124,"",Einstellungen!$E$19)</f>
        <v>0.25</v>
      </c>
      <c r="K124" s="13" t="str">
        <f>IF(LEFT(I124,1)="⚠","",IF(I124="","",IF(L124,"",IF(J124="",IF(Einstellungen!$I$31=TRUE,"+ "&amp;TEXT(I124,"[h]:mm")&amp;" Std.","+ "&amp;TEXT(I124*24,"0,0")&amp;" Std."),IF(Einstellungen!$I$31=TRUE,IF(J124=I124,"  00:00",IF(J124&gt;I124,"- "&amp;TEXT(J124-I124,"[h]:mm;@"),"+ "&amp;TEXT(I124-J124,"[h]:mm;@"))),IF(J124=I124,"  0,0",IF(J124&gt;I124,"- "&amp;TEXT((J124-I124)*24,"0,0"),"+ "&amp;TEXT((I124-J124)*24,"0,0")))&amp;" Std.")))))</f>
        <v/>
      </c>
      <c r="L124" s="66" t="b" cm="1">
        <f t="array" ref="L124">OR(
  NOT(INDEX(Einstellungen!$J$22:$J$28,WEEKDAY(D124,2))),
  COUNTIF(Feiertage,D124)&gt;0
)</f>
        <v>0</v>
      </c>
      <c r="M124" s="32"/>
      <c r="N124" s="32"/>
    </row>
    <row r="125" spans="1:14" ht="24" customHeight="1">
      <c r="A125" s="29"/>
      <c r="B125" s="8" t="str">
        <f t="shared" si="4"/>
        <v>Mi</v>
      </c>
      <c r="C125" s="8">
        <f t="shared" si="6"/>
        <v>46141</v>
      </c>
      <c r="D125" s="8">
        <f t="shared" si="7"/>
        <v>46141</v>
      </c>
      <c r="E125" s="9"/>
      <c r="F125" s="37"/>
      <c r="G125" s="37"/>
      <c r="H125" s="11"/>
      <c r="I125" s="12" t="str">
        <f t="shared" si="5"/>
        <v/>
      </c>
      <c r="J125" s="13">
        <f>IF(L125,"",Einstellungen!$E$19)</f>
        <v>0.25</v>
      </c>
      <c r="K125" s="13" t="str">
        <f>IF(LEFT(I125,1)="⚠","",IF(I125="","",IF(L125,"",IF(J125="",IF(Einstellungen!$I$31=TRUE,"+ "&amp;TEXT(I125,"[h]:mm")&amp;" Std.","+ "&amp;TEXT(I125*24,"0,0")&amp;" Std."),IF(Einstellungen!$I$31=TRUE,IF(J125=I125,"  00:00",IF(J125&gt;I125,"- "&amp;TEXT(J125-I125,"[h]:mm;@"),"+ "&amp;TEXT(I125-J125,"[h]:mm;@"))),IF(J125=I125,"  0,0",IF(J125&gt;I125,"- "&amp;TEXT((J125-I125)*24,"0,0"),"+ "&amp;TEXT((I125-J125)*24,"0,0")))&amp;" Std.")))))</f>
        <v/>
      </c>
      <c r="L125" s="66" t="b" cm="1">
        <f t="array" ref="L125">OR(
  NOT(INDEX(Einstellungen!$J$22:$J$28,WEEKDAY(D125,2))),
  COUNTIF(Feiertage,D125)&gt;0
)</f>
        <v>0</v>
      </c>
      <c r="M125" s="32"/>
      <c r="N125" s="32"/>
    </row>
    <row r="126" spans="1:14" ht="24" customHeight="1">
      <c r="A126" s="29"/>
      <c r="B126" s="8" t="str">
        <f t="shared" si="4"/>
        <v>Do</v>
      </c>
      <c r="C126" s="8">
        <f t="shared" si="6"/>
        <v>46142</v>
      </c>
      <c r="D126" s="8">
        <f t="shared" si="7"/>
        <v>46142</v>
      </c>
      <c r="E126" s="9"/>
      <c r="F126" s="37"/>
      <c r="G126" s="37"/>
      <c r="H126" s="11"/>
      <c r="I126" s="12" t="str">
        <f t="shared" si="5"/>
        <v/>
      </c>
      <c r="J126" s="13">
        <f>IF(L126,"",Einstellungen!$E$19)</f>
        <v>0.25</v>
      </c>
      <c r="K126" s="13" t="str">
        <f>IF(LEFT(I126,1)="⚠","",IF(I126="","",IF(L126,"",IF(J126="",IF(Einstellungen!$I$31=TRUE,"+ "&amp;TEXT(I126,"[h]:mm")&amp;" Std.","+ "&amp;TEXT(I126*24,"0,0")&amp;" Std."),IF(Einstellungen!$I$31=TRUE,IF(J126=I126,"  00:00",IF(J126&gt;I126,"- "&amp;TEXT(J126-I126,"[h]:mm;@"),"+ "&amp;TEXT(I126-J126,"[h]:mm;@"))),IF(J126=I126,"  0,0",IF(J126&gt;I126,"- "&amp;TEXT((J126-I126)*24,"0,0"),"+ "&amp;TEXT((I126-J126)*24,"0,0")))&amp;" Std.")))))</f>
        <v/>
      </c>
      <c r="L126" s="66" t="b" cm="1">
        <f t="array" ref="L126">OR(
  NOT(INDEX(Einstellungen!$J$22:$J$28,WEEKDAY(D126,2))),
  COUNTIF(Feiertage,D126)&gt;0
)</f>
        <v>0</v>
      </c>
      <c r="M126" s="32"/>
      <c r="N126" s="32"/>
    </row>
    <row r="127" spans="1:14" ht="24" customHeight="1">
      <c r="A127" s="29"/>
      <c r="B127" s="8" t="str">
        <f t="shared" si="4"/>
        <v>Fr</v>
      </c>
      <c r="C127" s="8">
        <f t="shared" si="6"/>
        <v>46143</v>
      </c>
      <c r="D127" s="8">
        <f t="shared" si="7"/>
        <v>46143</v>
      </c>
      <c r="E127" s="9"/>
      <c r="F127" s="37"/>
      <c r="G127" s="37"/>
      <c r="H127" s="11"/>
      <c r="I127" s="12" t="str">
        <f t="shared" si="5"/>
        <v/>
      </c>
      <c r="J127" s="13" t="str">
        <f>IF(L127,"",Einstellungen!$E$19)</f>
        <v/>
      </c>
      <c r="K127" s="13" t="str">
        <f>IF(LEFT(I127,1)="⚠","",IF(I127="","",IF(L127,"",IF(J127="",IF(Einstellungen!$I$31=TRUE,"+ "&amp;TEXT(I127,"[h]:mm")&amp;" Std.","+ "&amp;TEXT(I127*24,"0,0")&amp;" Std."),IF(Einstellungen!$I$31=TRUE,IF(J127=I127,"  00:00",IF(J127&gt;I127,"- "&amp;TEXT(J127-I127,"[h]:mm;@"),"+ "&amp;TEXT(I127-J127,"[h]:mm;@"))),IF(J127=I127,"  0,0",IF(J127&gt;I127,"- "&amp;TEXT((J127-I127)*24,"0,0"),"+ "&amp;TEXT((I127-J127)*24,"0,0")))&amp;" Std.")))))</f>
        <v/>
      </c>
      <c r="L127" s="66" t="b" cm="1">
        <f t="array" ref="L127">OR(
  NOT(INDEX(Einstellungen!$J$22:$J$28,WEEKDAY(D127,2))),
  COUNTIF(Feiertage,D127)&gt;0
)</f>
        <v>1</v>
      </c>
      <c r="M127" s="32"/>
      <c r="N127" s="32"/>
    </row>
    <row r="128" spans="1:14" ht="24" customHeight="1">
      <c r="A128" s="29"/>
      <c r="B128" s="8" t="str">
        <f t="shared" si="4"/>
        <v>Sa</v>
      </c>
      <c r="C128" s="8">
        <f t="shared" si="6"/>
        <v>46144</v>
      </c>
      <c r="D128" s="8">
        <f t="shared" si="7"/>
        <v>46144</v>
      </c>
      <c r="E128" s="9"/>
      <c r="F128" s="37"/>
      <c r="G128" s="37"/>
      <c r="H128" s="11"/>
      <c r="I128" s="12" t="str">
        <f t="shared" si="5"/>
        <v/>
      </c>
      <c r="J128" s="13" t="str">
        <f>IF(L128,"",Einstellungen!$E$19)</f>
        <v/>
      </c>
      <c r="K128" s="13" t="str">
        <f>IF(LEFT(I128,1)="⚠","",IF(I128="","",IF(L128,"",IF(J128="",IF(Einstellungen!$I$31=TRUE,"+ "&amp;TEXT(I128,"[h]:mm")&amp;" Std.","+ "&amp;TEXT(I128*24,"0,0")&amp;" Std."),IF(Einstellungen!$I$31=TRUE,IF(J128=I128,"  00:00",IF(J128&gt;I128,"- "&amp;TEXT(J128-I128,"[h]:mm;@"),"+ "&amp;TEXT(I128-J128,"[h]:mm;@"))),IF(J128=I128,"  0,0",IF(J128&gt;I128,"- "&amp;TEXT((J128-I128)*24,"0,0"),"+ "&amp;TEXT((I128-J128)*24,"0,0")))&amp;" Std.")))))</f>
        <v/>
      </c>
      <c r="L128" s="66" t="b" cm="1">
        <f t="array" ref="L128">OR(
  NOT(INDEX(Einstellungen!$J$22:$J$28,WEEKDAY(D128,2))),
  COUNTIF(Feiertage,D128)&gt;0
)</f>
        <v>1</v>
      </c>
      <c r="M128" s="32"/>
      <c r="N128" s="32"/>
    </row>
    <row r="129" spans="1:14" ht="24" customHeight="1">
      <c r="A129" s="29"/>
      <c r="B129" s="8" t="str">
        <f t="shared" si="4"/>
        <v>So</v>
      </c>
      <c r="C129" s="8">
        <f t="shared" si="6"/>
        <v>46145</v>
      </c>
      <c r="D129" s="8">
        <f t="shared" si="7"/>
        <v>46145</v>
      </c>
      <c r="E129" s="9"/>
      <c r="F129" s="37"/>
      <c r="G129" s="37"/>
      <c r="H129" s="11"/>
      <c r="I129" s="12" t="str">
        <f t="shared" si="5"/>
        <v/>
      </c>
      <c r="J129" s="13" t="str">
        <f>IF(L129,"",Einstellungen!$E$19)</f>
        <v/>
      </c>
      <c r="K129" s="13" t="str">
        <f>IF(LEFT(I129,1)="⚠","",IF(I129="","",IF(L129,"",IF(J129="",IF(Einstellungen!$I$31=TRUE,"+ "&amp;TEXT(I129,"[h]:mm")&amp;" Std.","+ "&amp;TEXT(I129*24,"0,0")&amp;" Std."),IF(Einstellungen!$I$31=TRUE,IF(J129=I129,"  00:00",IF(J129&gt;I129,"- "&amp;TEXT(J129-I129,"[h]:mm;@"),"+ "&amp;TEXT(I129-J129,"[h]:mm;@"))),IF(J129=I129,"  0,0",IF(J129&gt;I129,"- "&amp;TEXT((J129-I129)*24,"0,0"),"+ "&amp;TEXT((I129-J129)*24,"0,0")))&amp;" Std.")))))</f>
        <v/>
      </c>
      <c r="L129" s="66" t="b" cm="1">
        <f t="array" ref="L129">OR(
  NOT(INDEX(Einstellungen!$J$22:$J$28,WEEKDAY(D129,2))),
  COUNTIF(Feiertage,D129)&gt;0
)</f>
        <v>1</v>
      </c>
      <c r="M129" s="32"/>
      <c r="N129" s="32"/>
    </row>
    <row r="130" spans="1:14" ht="24" customHeight="1">
      <c r="A130" s="29"/>
      <c r="B130" s="8" t="str">
        <f t="shared" si="4"/>
        <v>Mo</v>
      </c>
      <c r="C130" s="8">
        <f t="shared" si="6"/>
        <v>46146</v>
      </c>
      <c r="D130" s="8">
        <f t="shared" si="7"/>
        <v>46146</v>
      </c>
      <c r="E130" s="9"/>
      <c r="F130" s="37"/>
      <c r="G130" s="37"/>
      <c r="H130" s="11"/>
      <c r="I130" s="12" t="str">
        <f t="shared" si="5"/>
        <v/>
      </c>
      <c r="J130" s="13">
        <f>IF(L130,"",Einstellungen!$E$19)</f>
        <v>0.25</v>
      </c>
      <c r="K130" s="13" t="str">
        <f>IF(LEFT(I130,1)="⚠","",IF(I130="","",IF(L130,"",IF(J130="",IF(Einstellungen!$I$31=TRUE,"+ "&amp;TEXT(I130,"[h]:mm")&amp;" Std.","+ "&amp;TEXT(I130*24,"0,0")&amp;" Std."),IF(Einstellungen!$I$31=TRUE,IF(J130=I130,"  00:00",IF(J130&gt;I130,"- "&amp;TEXT(J130-I130,"[h]:mm;@"),"+ "&amp;TEXT(I130-J130,"[h]:mm;@"))),IF(J130=I130,"  0,0",IF(J130&gt;I130,"- "&amp;TEXT((J130-I130)*24,"0,0"),"+ "&amp;TEXT((I130-J130)*24,"0,0")))&amp;" Std.")))))</f>
        <v/>
      </c>
      <c r="L130" s="66" t="b" cm="1">
        <f t="array" ref="L130">OR(
  NOT(INDEX(Einstellungen!$J$22:$J$28,WEEKDAY(D130,2))),
  COUNTIF(Feiertage,D130)&gt;0
)</f>
        <v>0</v>
      </c>
      <c r="M130" s="32"/>
      <c r="N130" s="32"/>
    </row>
    <row r="131" spans="1:14" ht="24" customHeight="1">
      <c r="A131" s="29"/>
      <c r="B131" s="8" t="str">
        <f t="shared" si="4"/>
        <v>Di</v>
      </c>
      <c r="C131" s="8">
        <f t="shared" si="6"/>
        <v>46147</v>
      </c>
      <c r="D131" s="8">
        <f t="shared" si="7"/>
        <v>46147</v>
      </c>
      <c r="E131" s="9"/>
      <c r="F131" s="37"/>
      <c r="G131" s="37"/>
      <c r="H131" s="11"/>
      <c r="I131" s="12" t="str">
        <f t="shared" si="5"/>
        <v/>
      </c>
      <c r="J131" s="13">
        <f>IF(L131,"",Einstellungen!$E$19)</f>
        <v>0.25</v>
      </c>
      <c r="K131" s="13" t="str">
        <f>IF(LEFT(I131,1)="⚠","",IF(I131="","",IF(L131,"",IF(J131="",IF(Einstellungen!$I$31=TRUE,"+ "&amp;TEXT(I131,"[h]:mm")&amp;" Std.","+ "&amp;TEXT(I131*24,"0,0")&amp;" Std."),IF(Einstellungen!$I$31=TRUE,IF(J131=I131,"  00:00",IF(J131&gt;I131,"- "&amp;TEXT(J131-I131,"[h]:mm;@"),"+ "&amp;TEXT(I131-J131,"[h]:mm;@"))),IF(J131=I131,"  0,0",IF(J131&gt;I131,"- "&amp;TEXT((J131-I131)*24,"0,0"),"+ "&amp;TEXT((I131-J131)*24,"0,0")))&amp;" Std.")))))</f>
        <v/>
      </c>
      <c r="L131" s="66" t="b" cm="1">
        <f t="array" ref="L131">OR(
  NOT(INDEX(Einstellungen!$J$22:$J$28,WEEKDAY(D131,2))),
  COUNTIF(Feiertage,D131)&gt;0
)</f>
        <v>0</v>
      </c>
      <c r="M131" s="32"/>
      <c r="N131" s="32"/>
    </row>
    <row r="132" spans="1:14" ht="24" customHeight="1">
      <c r="A132" s="29"/>
      <c r="B132" s="8" t="str">
        <f t="shared" si="4"/>
        <v>Mi</v>
      </c>
      <c r="C132" s="8">
        <f t="shared" si="6"/>
        <v>46148</v>
      </c>
      <c r="D132" s="8">
        <f t="shared" si="7"/>
        <v>46148</v>
      </c>
      <c r="E132" s="9"/>
      <c r="F132" s="37"/>
      <c r="G132" s="37"/>
      <c r="H132" s="11"/>
      <c r="I132" s="12" t="str">
        <f t="shared" si="5"/>
        <v/>
      </c>
      <c r="J132" s="13">
        <f>IF(L132,"",Einstellungen!$E$19)</f>
        <v>0.25</v>
      </c>
      <c r="K132" s="13" t="str">
        <f>IF(LEFT(I132,1)="⚠","",IF(I132="","",IF(L132,"",IF(J132="",IF(Einstellungen!$I$31=TRUE,"+ "&amp;TEXT(I132,"[h]:mm")&amp;" Std.","+ "&amp;TEXT(I132*24,"0,0")&amp;" Std."),IF(Einstellungen!$I$31=TRUE,IF(J132=I132,"  00:00",IF(J132&gt;I132,"- "&amp;TEXT(J132-I132,"[h]:mm;@"),"+ "&amp;TEXT(I132-J132,"[h]:mm;@"))),IF(J132=I132,"  0,0",IF(J132&gt;I132,"- "&amp;TEXT((J132-I132)*24,"0,0"),"+ "&amp;TEXT((I132-J132)*24,"0,0")))&amp;" Std.")))))</f>
        <v/>
      </c>
      <c r="L132" s="66" t="b" cm="1">
        <f t="array" ref="L132">OR(
  NOT(INDEX(Einstellungen!$J$22:$J$28,WEEKDAY(D132,2))),
  COUNTIF(Feiertage,D132)&gt;0
)</f>
        <v>0</v>
      </c>
      <c r="M132" s="32"/>
      <c r="N132" s="32"/>
    </row>
    <row r="133" spans="1:14" ht="24" customHeight="1">
      <c r="A133" s="29"/>
      <c r="B133" s="8" t="str">
        <f t="shared" si="4"/>
        <v>Do</v>
      </c>
      <c r="C133" s="8">
        <f t="shared" si="6"/>
        <v>46149</v>
      </c>
      <c r="D133" s="8">
        <f t="shared" si="7"/>
        <v>46149</v>
      </c>
      <c r="E133" s="9"/>
      <c r="F133" s="37"/>
      <c r="G133" s="37"/>
      <c r="H133" s="11"/>
      <c r="I133" s="12" t="str">
        <f t="shared" si="5"/>
        <v/>
      </c>
      <c r="J133" s="13">
        <f>IF(L133,"",Einstellungen!$E$19)</f>
        <v>0.25</v>
      </c>
      <c r="K133" s="13" t="str">
        <f>IF(LEFT(I133,1)="⚠","",IF(I133="","",IF(L133,"",IF(J133="",IF(Einstellungen!$I$31=TRUE,"+ "&amp;TEXT(I133,"[h]:mm")&amp;" Std.","+ "&amp;TEXT(I133*24,"0,0")&amp;" Std."),IF(Einstellungen!$I$31=TRUE,IF(J133=I133,"  00:00",IF(J133&gt;I133,"- "&amp;TEXT(J133-I133,"[h]:mm;@"),"+ "&amp;TEXT(I133-J133,"[h]:mm;@"))),IF(J133=I133,"  0,0",IF(J133&gt;I133,"- "&amp;TEXT((J133-I133)*24,"0,0"),"+ "&amp;TEXT((I133-J133)*24,"0,0")))&amp;" Std.")))))</f>
        <v/>
      </c>
      <c r="L133" s="66" t="b" cm="1">
        <f t="array" ref="L133">OR(
  NOT(INDEX(Einstellungen!$J$22:$J$28,WEEKDAY(D133,2))),
  COUNTIF(Feiertage,D133)&gt;0
)</f>
        <v>0</v>
      </c>
      <c r="M133" s="32"/>
      <c r="N133" s="32"/>
    </row>
    <row r="134" spans="1:14" ht="24" customHeight="1">
      <c r="A134" s="29"/>
      <c r="B134" s="8" t="str">
        <f t="shared" si="4"/>
        <v>Fr</v>
      </c>
      <c r="C134" s="8">
        <f t="shared" si="6"/>
        <v>46150</v>
      </c>
      <c r="D134" s="8">
        <f t="shared" si="7"/>
        <v>46150</v>
      </c>
      <c r="E134" s="9"/>
      <c r="F134" s="37"/>
      <c r="G134" s="37"/>
      <c r="H134" s="11"/>
      <c r="I134" s="12" t="str">
        <f t="shared" si="5"/>
        <v/>
      </c>
      <c r="J134" s="13">
        <f>IF(L134,"",Einstellungen!$E$19)</f>
        <v>0.25</v>
      </c>
      <c r="K134" s="13" t="str">
        <f>IF(LEFT(I134,1)="⚠","",IF(I134="","",IF(L134,"",IF(J134="",IF(Einstellungen!$I$31=TRUE,"+ "&amp;TEXT(I134,"[h]:mm")&amp;" Std.","+ "&amp;TEXT(I134*24,"0,0")&amp;" Std."),IF(Einstellungen!$I$31=TRUE,IF(J134=I134,"  00:00",IF(J134&gt;I134,"- "&amp;TEXT(J134-I134,"[h]:mm;@"),"+ "&amp;TEXT(I134-J134,"[h]:mm;@"))),IF(J134=I134,"  0,0",IF(J134&gt;I134,"- "&amp;TEXT((J134-I134)*24,"0,0"),"+ "&amp;TEXT((I134-J134)*24,"0,0")))&amp;" Std.")))))</f>
        <v/>
      </c>
      <c r="L134" s="66" t="b" cm="1">
        <f t="array" ref="L134">OR(
  NOT(INDEX(Einstellungen!$J$22:$J$28,WEEKDAY(D134,2))),
  COUNTIF(Feiertage,D134)&gt;0
)</f>
        <v>0</v>
      </c>
      <c r="M134" s="32"/>
      <c r="N134" s="32"/>
    </row>
    <row r="135" spans="1:14" ht="24" customHeight="1">
      <c r="A135" s="29"/>
      <c r="B135" s="8" t="str">
        <f t="shared" ref="B135:B198" si="8">CHOOSE(WEEKDAY(D135,2),"Mo","Di","Mi","Do","Fr","Sa","So")</f>
        <v>Sa</v>
      </c>
      <c r="C135" s="8">
        <f t="shared" si="6"/>
        <v>46151</v>
      </c>
      <c r="D135" s="8">
        <f t="shared" si="7"/>
        <v>46151</v>
      </c>
      <c r="E135" s="9"/>
      <c r="F135" s="37"/>
      <c r="G135" s="37"/>
      <c r="H135" s="11"/>
      <c r="I135" s="12" t="str">
        <f t="shared" ref="I135:I198" si="9">IF(OR(ISBLANK(F135),ISBLANK(G135)),"",IF(OR(ISTEXT(F135),ISTEXT(G135),ISTEXT(H135)),"⚠ Eingabe prüfen",IF((G135-F135-H135)&lt;0,"⚠ Zeitfehler",G135-F135-H135)))</f>
        <v/>
      </c>
      <c r="J135" s="13" t="str">
        <f>IF(L135,"",Einstellungen!$E$19)</f>
        <v/>
      </c>
      <c r="K135" s="13" t="str">
        <f>IF(LEFT(I135,1)="⚠","",IF(I135="","",IF(L135,"",IF(J135="",IF(Einstellungen!$I$31=TRUE,"+ "&amp;TEXT(I135,"[h]:mm")&amp;" Std.","+ "&amp;TEXT(I135*24,"0,0")&amp;" Std."),IF(Einstellungen!$I$31=TRUE,IF(J135=I135,"  00:00",IF(J135&gt;I135,"- "&amp;TEXT(J135-I135,"[h]:mm;@"),"+ "&amp;TEXT(I135-J135,"[h]:mm;@"))),IF(J135=I135,"  0,0",IF(J135&gt;I135,"- "&amp;TEXT((J135-I135)*24,"0,0"),"+ "&amp;TEXT((I135-J135)*24,"0,0")))&amp;" Std.")))))</f>
        <v/>
      </c>
      <c r="L135" s="66" t="b" cm="1">
        <f t="array" ref="L135">OR(
  NOT(INDEX(Einstellungen!$J$22:$J$28,WEEKDAY(D135,2))),
  COUNTIF(Feiertage,D135)&gt;0
)</f>
        <v>1</v>
      </c>
      <c r="M135" s="32"/>
      <c r="N135" s="32"/>
    </row>
    <row r="136" spans="1:14" ht="24" customHeight="1">
      <c r="A136" s="29"/>
      <c r="B136" s="8" t="str">
        <f t="shared" si="8"/>
        <v>So</v>
      </c>
      <c r="C136" s="8">
        <f t="shared" ref="C136:C199" si="10">IF(C135+1&lt;EDATE($C$7,12),C135+1,"")</f>
        <v>46152</v>
      </c>
      <c r="D136" s="8">
        <f t="shared" si="7"/>
        <v>46152</v>
      </c>
      <c r="E136" s="9"/>
      <c r="F136" s="37"/>
      <c r="G136" s="37"/>
      <c r="H136" s="11"/>
      <c r="I136" s="12" t="str">
        <f t="shared" si="9"/>
        <v/>
      </c>
      <c r="J136" s="13" t="str">
        <f>IF(L136,"",Einstellungen!$E$19)</f>
        <v/>
      </c>
      <c r="K136" s="13" t="str">
        <f>IF(LEFT(I136,1)="⚠","",IF(I136="","",IF(L136,"",IF(J136="",IF(Einstellungen!$I$31=TRUE,"+ "&amp;TEXT(I136,"[h]:mm")&amp;" Std.","+ "&amp;TEXT(I136*24,"0,0")&amp;" Std."),IF(Einstellungen!$I$31=TRUE,IF(J136=I136,"  00:00",IF(J136&gt;I136,"- "&amp;TEXT(J136-I136,"[h]:mm;@"),"+ "&amp;TEXT(I136-J136,"[h]:mm;@"))),IF(J136=I136,"  0,0",IF(J136&gt;I136,"- "&amp;TEXT((J136-I136)*24,"0,0"),"+ "&amp;TEXT((I136-J136)*24,"0,0")))&amp;" Std.")))))</f>
        <v/>
      </c>
      <c r="L136" s="66" t="b" cm="1">
        <f t="array" ref="L136">OR(
  NOT(INDEX(Einstellungen!$J$22:$J$28,WEEKDAY(D136,2))),
  COUNTIF(Feiertage,D136)&gt;0
)</f>
        <v>1</v>
      </c>
      <c r="M136" s="32"/>
      <c r="N136" s="32"/>
    </row>
    <row r="137" spans="1:14" ht="24" customHeight="1">
      <c r="A137" s="29"/>
      <c r="B137" s="8" t="str">
        <f t="shared" si="8"/>
        <v>Mo</v>
      </c>
      <c r="C137" s="8">
        <f t="shared" si="10"/>
        <v>46153</v>
      </c>
      <c r="D137" s="8">
        <f t="shared" ref="D137:D200" si="11">IF(D136+1&lt;EDATE($D$7,12),D136+1,"")</f>
        <v>46153</v>
      </c>
      <c r="E137" s="9"/>
      <c r="F137" s="37"/>
      <c r="G137" s="37"/>
      <c r="H137" s="11"/>
      <c r="I137" s="12" t="str">
        <f t="shared" si="9"/>
        <v/>
      </c>
      <c r="J137" s="13">
        <f>IF(L137,"",Einstellungen!$E$19)</f>
        <v>0.25</v>
      </c>
      <c r="K137" s="13" t="str">
        <f>IF(LEFT(I137,1)="⚠","",IF(I137="","",IF(L137,"",IF(J137="",IF(Einstellungen!$I$31=TRUE,"+ "&amp;TEXT(I137,"[h]:mm")&amp;" Std.","+ "&amp;TEXT(I137*24,"0,0")&amp;" Std."),IF(Einstellungen!$I$31=TRUE,IF(J137=I137,"  00:00",IF(J137&gt;I137,"- "&amp;TEXT(J137-I137,"[h]:mm;@"),"+ "&amp;TEXT(I137-J137,"[h]:mm;@"))),IF(J137=I137,"  0,0",IF(J137&gt;I137,"- "&amp;TEXT((J137-I137)*24,"0,0"),"+ "&amp;TEXT((I137-J137)*24,"0,0")))&amp;" Std.")))))</f>
        <v/>
      </c>
      <c r="L137" s="66" t="b" cm="1">
        <f t="array" ref="L137">OR(
  NOT(INDEX(Einstellungen!$J$22:$J$28,WEEKDAY(D137,2))),
  COUNTIF(Feiertage,D137)&gt;0
)</f>
        <v>0</v>
      </c>
      <c r="M137" s="32"/>
      <c r="N137" s="32"/>
    </row>
    <row r="138" spans="1:14" ht="24" customHeight="1">
      <c r="A138" s="29"/>
      <c r="B138" s="8" t="str">
        <f t="shared" si="8"/>
        <v>Di</v>
      </c>
      <c r="C138" s="8">
        <f t="shared" si="10"/>
        <v>46154</v>
      </c>
      <c r="D138" s="8">
        <f t="shared" si="11"/>
        <v>46154</v>
      </c>
      <c r="E138" s="9"/>
      <c r="F138" s="37"/>
      <c r="G138" s="37"/>
      <c r="H138" s="11"/>
      <c r="I138" s="12" t="str">
        <f t="shared" si="9"/>
        <v/>
      </c>
      <c r="J138" s="13">
        <f>IF(L138,"",Einstellungen!$E$19)</f>
        <v>0.25</v>
      </c>
      <c r="K138" s="13" t="str">
        <f>IF(LEFT(I138,1)="⚠","",IF(I138="","",IF(L138,"",IF(J138="",IF(Einstellungen!$I$31=TRUE,"+ "&amp;TEXT(I138,"[h]:mm")&amp;" Std.","+ "&amp;TEXT(I138*24,"0,0")&amp;" Std."),IF(Einstellungen!$I$31=TRUE,IF(J138=I138,"  00:00",IF(J138&gt;I138,"- "&amp;TEXT(J138-I138,"[h]:mm;@"),"+ "&amp;TEXT(I138-J138,"[h]:mm;@"))),IF(J138=I138,"  0,0",IF(J138&gt;I138,"- "&amp;TEXT((J138-I138)*24,"0,0"),"+ "&amp;TEXT((I138-J138)*24,"0,0")))&amp;" Std.")))))</f>
        <v/>
      </c>
      <c r="L138" s="66" t="b" cm="1">
        <f t="array" ref="L138">OR(
  NOT(INDEX(Einstellungen!$J$22:$J$28,WEEKDAY(D138,2))),
  COUNTIF(Feiertage,D138)&gt;0
)</f>
        <v>0</v>
      </c>
      <c r="M138" s="32"/>
      <c r="N138" s="32"/>
    </row>
    <row r="139" spans="1:14" ht="24" customHeight="1">
      <c r="A139" s="29"/>
      <c r="B139" s="8" t="str">
        <f t="shared" si="8"/>
        <v>Mi</v>
      </c>
      <c r="C139" s="8">
        <f t="shared" si="10"/>
        <v>46155</v>
      </c>
      <c r="D139" s="8">
        <f t="shared" si="11"/>
        <v>46155</v>
      </c>
      <c r="E139" s="9"/>
      <c r="F139" s="37"/>
      <c r="G139" s="37"/>
      <c r="H139" s="11"/>
      <c r="I139" s="12" t="str">
        <f t="shared" si="9"/>
        <v/>
      </c>
      <c r="J139" s="13">
        <f>IF(L139,"",Einstellungen!$E$19)</f>
        <v>0.25</v>
      </c>
      <c r="K139" s="13" t="str">
        <f>IF(LEFT(I139,1)="⚠","",IF(I139="","",IF(L139,"",IF(J139="",IF(Einstellungen!$I$31=TRUE,"+ "&amp;TEXT(I139,"[h]:mm")&amp;" Std.","+ "&amp;TEXT(I139*24,"0,0")&amp;" Std."),IF(Einstellungen!$I$31=TRUE,IF(J139=I139,"  00:00",IF(J139&gt;I139,"- "&amp;TEXT(J139-I139,"[h]:mm;@"),"+ "&amp;TEXT(I139-J139,"[h]:mm;@"))),IF(J139=I139,"  0,0",IF(J139&gt;I139,"- "&amp;TEXT((J139-I139)*24,"0,0"),"+ "&amp;TEXT((I139-J139)*24,"0,0")))&amp;" Std.")))))</f>
        <v/>
      </c>
      <c r="L139" s="66" t="b" cm="1">
        <f t="array" ref="L139">OR(
  NOT(INDEX(Einstellungen!$J$22:$J$28,WEEKDAY(D139,2))),
  COUNTIF(Feiertage,D139)&gt;0
)</f>
        <v>0</v>
      </c>
      <c r="M139" s="32"/>
      <c r="N139" s="32"/>
    </row>
    <row r="140" spans="1:14" ht="24" customHeight="1">
      <c r="A140" s="29"/>
      <c r="B140" s="8" t="str">
        <f t="shared" si="8"/>
        <v>Do</v>
      </c>
      <c r="C140" s="8">
        <f t="shared" si="10"/>
        <v>46156</v>
      </c>
      <c r="D140" s="8">
        <f t="shared" si="11"/>
        <v>46156</v>
      </c>
      <c r="E140" s="9"/>
      <c r="F140" s="37"/>
      <c r="G140" s="37"/>
      <c r="H140" s="11"/>
      <c r="I140" s="12" t="str">
        <f t="shared" si="9"/>
        <v/>
      </c>
      <c r="J140" s="13" t="str">
        <f>IF(L140,"",Einstellungen!$E$19)</f>
        <v/>
      </c>
      <c r="K140" s="13" t="str">
        <f>IF(LEFT(I140,1)="⚠","",IF(I140="","",IF(L140,"",IF(J140="",IF(Einstellungen!$I$31=TRUE,"+ "&amp;TEXT(I140,"[h]:mm")&amp;" Std.","+ "&amp;TEXT(I140*24,"0,0")&amp;" Std."),IF(Einstellungen!$I$31=TRUE,IF(J140=I140,"  00:00",IF(J140&gt;I140,"- "&amp;TEXT(J140-I140,"[h]:mm;@"),"+ "&amp;TEXT(I140-J140,"[h]:mm;@"))),IF(J140=I140,"  0,0",IF(J140&gt;I140,"- "&amp;TEXT((J140-I140)*24,"0,0"),"+ "&amp;TEXT((I140-J140)*24,"0,0")))&amp;" Std.")))))</f>
        <v/>
      </c>
      <c r="L140" s="66" t="b" cm="1">
        <f t="array" ref="L140">OR(
  NOT(INDEX(Einstellungen!$J$22:$J$28,WEEKDAY(D140,2))),
  COUNTIF(Feiertage,D140)&gt;0
)</f>
        <v>1</v>
      </c>
      <c r="M140" s="32"/>
      <c r="N140" s="32"/>
    </row>
    <row r="141" spans="1:14" ht="24" customHeight="1">
      <c r="A141" s="29"/>
      <c r="B141" s="8" t="str">
        <f t="shared" si="8"/>
        <v>Fr</v>
      </c>
      <c r="C141" s="8">
        <f t="shared" si="10"/>
        <v>46157</v>
      </c>
      <c r="D141" s="8">
        <f t="shared" si="11"/>
        <v>46157</v>
      </c>
      <c r="E141" s="9"/>
      <c r="F141" s="37"/>
      <c r="G141" s="37"/>
      <c r="H141" s="11"/>
      <c r="I141" s="12" t="str">
        <f t="shared" si="9"/>
        <v/>
      </c>
      <c r="J141" s="13">
        <f>IF(L141,"",Einstellungen!$E$19)</f>
        <v>0.25</v>
      </c>
      <c r="K141" s="13" t="str">
        <f>IF(LEFT(I141,1)="⚠","",IF(I141="","",IF(L141,"",IF(J141="",IF(Einstellungen!$I$31=TRUE,"+ "&amp;TEXT(I141,"[h]:mm")&amp;" Std.","+ "&amp;TEXT(I141*24,"0,0")&amp;" Std."),IF(Einstellungen!$I$31=TRUE,IF(J141=I141,"  00:00",IF(J141&gt;I141,"- "&amp;TEXT(J141-I141,"[h]:mm;@"),"+ "&amp;TEXT(I141-J141,"[h]:mm;@"))),IF(J141=I141,"  0,0",IF(J141&gt;I141,"- "&amp;TEXT((J141-I141)*24,"0,0"),"+ "&amp;TEXT((I141-J141)*24,"0,0")))&amp;" Std.")))))</f>
        <v/>
      </c>
      <c r="L141" s="66" t="b" cm="1">
        <f t="array" ref="L141">OR(
  NOT(INDEX(Einstellungen!$J$22:$J$28,WEEKDAY(D141,2))),
  COUNTIF(Feiertage,D141)&gt;0
)</f>
        <v>0</v>
      </c>
      <c r="M141" s="32"/>
      <c r="N141" s="32"/>
    </row>
    <row r="142" spans="1:14" ht="24" customHeight="1">
      <c r="A142" s="29"/>
      <c r="B142" s="8" t="str">
        <f t="shared" si="8"/>
        <v>Sa</v>
      </c>
      <c r="C142" s="8">
        <f t="shared" si="10"/>
        <v>46158</v>
      </c>
      <c r="D142" s="8">
        <f t="shared" si="11"/>
        <v>46158</v>
      </c>
      <c r="E142" s="9"/>
      <c r="F142" s="37"/>
      <c r="G142" s="37"/>
      <c r="H142" s="11"/>
      <c r="I142" s="12" t="str">
        <f t="shared" si="9"/>
        <v/>
      </c>
      <c r="J142" s="13" t="str">
        <f>IF(L142,"",Einstellungen!$E$19)</f>
        <v/>
      </c>
      <c r="K142" s="13" t="str">
        <f>IF(LEFT(I142,1)="⚠","",IF(I142="","",IF(L142,"",IF(J142="",IF(Einstellungen!$I$31=TRUE,"+ "&amp;TEXT(I142,"[h]:mm")&amp;" Std.","+ "&amp;TEXT(I142*24,"0,0")&amp;" Std."),IF(Einstellungen!$I$31=TRUE,IF(J142=I142,"  00:00",IF(J142&gt;I142,"- "&amp;TEXT(J142-I142,"[h]:mm;@"),"+ "&amp;TEXT(I142-J142,"[h]:mm;@"))),IF(J142=I142,"  0,0",IF(J142&gt;I142,"- "&amp;TEXT((J142-I142)*24,"0,0"),"+ "&amp;TEXT((I142-J142)*24,"0,0")))&amp;" Std.")))))</f>
        <v/>
      </c>
      <c r="L142" s="66" t="b" cm="1">
        <f t="array" ref="L142">OR(
  NOT(INDEX(Einstellungen!$J$22:$J$28,WEEKDAY(D142,2))),
  COUNTIF(Feiertage,D142)&gt;0
)</f>
        <v>1</v>
      </c>
      <c r="M142" s="32"/>
      <c r="N142" s="32"/>
    </row>
    <row r="143" spans="1:14" ht="24" customHeight="1">
      <c r="A143" s="29"/>
      <c r="B143" s="8" t="str">
        <f t="shared" si="8"/>
        <v>So</v>
      </c>
      <c r="C143" s="8">
        <f t="shared" si="10"/>
        <v>46159</v>
      </c>
      <c r="D143" s="8">
        <f t="shared" si="11"/>
        <v>46159</v>
      </c>
      <c r="E143" s="9"/>
      <c r="F143" s="37"/>
      <c r="G143" s="37"/>
      <c r="H143" s="11"/>
      <c r="I143" s="12" t="str">
        <f t="shared" si="9"/>
        <v/>
      </c>
      <c r="J143" s="13" t="str">
        <f>IF(L143,"",Einstellungen!$E$19)</f>
        <v/>
      </c>
      <c r="K143" s="13" t="str">
        <f>IF(LEFT(I143,1)="⚠","",IF(I143="","",IF(L143,"",IF(J143="",IF(Einstellungen!$I$31=TRUE,"+ "&amp;TEXT(I143,"[h]:mm")&amp;" Std.","+ "&amp;TEXT(I143*24,"0,0")&amp;" Std."),IF(Einstellungen!$I$31=TRUE,IF(J143=I143,"  00:00",IF(J143&gt;I143,"- "&amp;TEXT(J143-I143,"[h]:mm;@"),"+ "&amp;TEXT(I143-J143,"[h]:mm;@"))),IF(J143=I143,"  0,0",IF(J143&gt;I143,"- "&amp;TEXT((J143-I143)*24,"0,0"),"+ "&amp;TEXT((I143-J143)*24,"0,0")))&amp;" Std.")))))</f>
        <v/>
      </c>
      <c r="L143" s="66" t="b" cm="1">
        <f t="array" ref="L143">OR(
  NOT(INDEX(Einstellungen!$J$22:$J$28,WEEKDAY(D143,2))),
  COUNTIF(Feiertage,D143)&gt;0
)</f>
        <v>1</v>
      </c>
      <c r="M143" s="32"/>
      <c r="N143" s="32"/>
    </row>
    <row r="144" spans="1:14" ht="24" customHeight="1">
      <c r="A144" s="29"/>
      <c r="B144" s="8" t="str">
        <f t="shared" si="8"/>
        <v>Mo</v>
      </c>
      <c r="C144" s="8">
        <f t="shared" si="10"/>
        <v>46160</v>
      </c>
      <c r="D144" s="8">
        <f t="shared" si="11"/>
        <v>46160</v>
      </c>
      <c r="E144" s="9"/>
      <c r="F144" s="37"/>
      <c r="G144" s="37"/>
      <c r="H144" s="11"/>
      <c r="I144" s="12" t="str">
        <f t="shared" si="9"/>
        <v/>
      </c>
      <c r="J144" s="13">
        <f>IF(L144,"",Einstellungen!$E$19)</f>
        <v>0.25</v>
      </c>
      <c r="K144" s="13" t="str">
        <f>IF(LEFT(I144,1)="⚠","",IF(I144="","",IF(L144,"",IF(J144="",IF(Einstellungen!$I$31=TRUE,"+ "&amp;TEXT(I144,"[h]:mm")&amp;" Std.","+ "&amp;TEXT(I144*24,"0,0")&amp;" Std."),IF(Einstellungen!$I$31=TRUE,IF(J144=I144,"  00:00",IF(J144&gt;I144,"- "&amp;TEXT(J144-I144,"[h]:mm;@"),"+ "&amp;TEXT(I144-J144,"[h]:mm;@"))),IF(J144=I144,"  0,0",IF(J144&gt;I144,"- "&amp;TEXT((J144-I144)*24,"0,0"),"+ "&amp;TEXT((I144-J144)*24,"0,0")))&amp;" Std.")))))</f>
        <v/>
      </c>
      <c r="L144" s="66" t="b" cm="1">
        <f t="array" ref="L144">OR(
  NOT(INDEX(Einstellungen!$J$22:$J$28,WEEKDAY(D144,2))),
  COUNTIF(Feiertage,D144)&gt;0
)</f>
        <v>0</v>
      </c>
      <c r="M144" s="32"/>
      <c r="N144" s="32"/>
    </row>
    <row r="145" spans="1:14" ht="24" customHeight="1">
      <c r="A145" s="29"/>
      <c r="B145" s="8" t="str">
        <f t="shared" si="8"/>
        <v>Di</v>
      </c>
      <c r="C145" s="8">
        <f t="shared" si="10"/>
        <v>46161</v>
      </c>
      <c r="D145" s="8">
        <f t="shared" si="11"/>
        <v>46161</v>
      </c>
      <c r="E145" s="9"/>
      <c r="F145" s="37"/>
      <c r="G145" s="37"/>
      <c r="H145" s="11"/>
      <c r="I145" s="12" t="str">
        <f t="shared" si="9"/>
        <v/>
      </c>
      <c r="J145" s="13">
        <f>IF(L145,"",Einstellungen!$E$19)</f>
        <v>0.25</v>
      </c>
      <c r="K145" s="13" t="str">
        <f>IF(LEFT(I145,1)="⚠","",IF(I145="","",IF(L145,"",IF(J145="",IF(Einstellungen!$I$31=TRUE,"+ "&amp;TEXT(I145,"[h]:mm")&amp;" Std.","+ "&amp;TEXT(I145*24,"0,0")&amp;" Std."),IF(Einstellungen!$I$31=TRUE,IF(J145=I145,"  00:00",IF(J145&gt;I145,"- "&amp;TEXT(J145-I145,"[h]:mm;@"),"+ "&amp;TEXT(I145-J145,"[h]:mm;@"))),IF(J145=I145,"  0,0",IF(J145&gt;I145,"- "&amp;TEXT((J145-I145)*24,"0,0"),"+ "&amp;TEXT((I145-J145)*24,"0,0")))&amp;" Std.")))))</f>
        <v/>
      </c>
      <c r="L145" s="66" t="b" cm="1">
        <f t="array" ref="L145">OR(
  NOT(INDEX(Einstellungen!$J$22:$J$28,WEEKDAY(D145,2))),
  COUNTIF(Feiertage,D145)&gt;0
)</f>
        <v>0</v>
      </c>
      <c r="M145" s="32"/>
      <c r="N145" s="32"/>
    </row>
    <row r="146" spans="1:14" ht="24" customHeight="1">
      <c r="A146" s="29"/>
      <c r="B146" s="8" t="str">
        <f t="shared" si="8"/>
        <v>Mi</v>
      </c>
      <c r="C146" s="8">
        <f t="shared" si="10"/>
        <v>46162</v>
      </c>
      <c r="D146" s="8">
        <f t="shared" si="11"/>
        <v>46162</v>
      </c>
      <c r="E146" s="9"/>
      <c r="F146" s="37"/>
      <c r="G146" s="37"/>
      <c r="H146" s="11"/>
      <c r="I146" s="12" t="str">
        <f t="shared" si="9"/>
        <v/>
      </c>
      <c r="J146" s="13">
        <f>IF(L146,"",Einstellungen!$E$19)</f>
        <v>0.25</v>
      </c>
      <c r="K146" s="13" t="str">
        <f>IF(LEFT(I146,1)="⚠","",IF(I146="","",IF(L146,"",IF(J146="",IF(Einstellungen!$I$31=TRUE,"+ "&amp;TEXT(I146,"[h]:mm")&amp;" Std.","+ "&amp;TEXT(I146*24,"0,0")&amp;" Std."),IF(Einstellungen!$I$31=TRUE,IF(J146=I146,"  00:00",IF(J146&gt;I146,"- "&amp;TEXT(J146-I146,"[h]:mm;@"),"+ "&amp;TEXT(I146-J146,"[h]:mm;@"))),IF(J146=I146,"  0,0",IF(J146&gt;I146,"- "&amp;TEXT((J146-I146)*24,"0,0"),"+ "&amp;TEXT((I146-J146)*24,"0,0")))&amp;" Std.")))))</f>
        <v/>
      </c>
      <c r="L146" s="66" t="b" cm="1">
        <f t="array" ref="L146">OR(
  NOT(INDEX(Einstellungen!$J$22:$J$28,WEEKDAY(D146,2))),
  COUNTIF(Feiertage,D146)&gt;0
)</f>
        <v>0</v>
      </c>
      <c r="M146" s="32"/>
      <c r="N146" s="32"/>
    </row>
    <row r="147" spans="1:14" ht="24" customHeight="1">
      <c r="A147" s="29"/>
      <c r="B147" s="8" t="str">
        <f t="shared" si="8"/>
        <v>Do</v>
      </c>
      <c r="C147" s="8">
        <f t="shared" si="10"/>
        <v>46163</v>
      </c>
      <c r="D147" s="8">
        <f t="shared" si="11"/>
        <v>46163</v>
      </c>
      <c r="E147" s="9"/>
      <c r="F147" s="37"/>
      <c r="G147" s="37"/>
      <c r="H147" s="11"/>
      <c r="I147" s="12" t="str">
        <f t="shared" si="9"/>
        <v/>
      </c>
      <c r="J147" s="13">
        <f>IF(L147,"",Einstellungen!$E$19)</f>
        <v>0.25</v>
      </c>
      <c r="K147" s="13" t="str">
        <f>IF(LEFT(I147,1)="⚠","",IF(I147="","",IF(L147,"",IF(J147="",IF(Einstellungen!$I$31=TRUE,"+ "&amp;TEXT(I147,"[h]:mm")&amp;" Std.","+ "&amp;TEXT(I147*24,"0,0")&amp;" Std."),IF(Einstellungen!$I$31=TRUE,IF(J147=I147,"  00:00",IF(J147&gt;I147,"- "&amp;TEXT(J147-I147,"[h]:mm;@"),"+ "&amp;TEXT(I147-J147,"[h]:mm;@"))),IF(J147=I147,"  0,0",IF(J147&gt;I147,"- "&amp;TEXT((J147-I147)*24,"0,0"),"+ "&amp;TEXT((I147-J147)*24,"0,0")))&amp;" Std.")))))</f>
        <v/>
      </c>
      <c r="L147" s="66" t="b" cm="1">
        <f t="array" ref="L147">OR(
  NOT(INDEX(Einstellungen!$J$22:$J$28,WEEKDAY(D147,2))),
  COUNTIF(Feiertage,D147)&gt;0
)</f>
        <v>0</v>
      </c>
      <c r="M147" s="32"/>
      <c r="N147" s="32"/>
    </row>
    <row r="148" spans="1:14" ht="24" customHeight="1">
      <c r="A148" s="29"/>
      <c r="B148" s="8" t="str">
        <f t="shared" si="8"/>
        <v>Fr</v>
      </c>
      <c r="C148" s="8">
        <f t="shared" si="10"/>
        <v>46164</v>
      </c>
      <c r="D148" s="8">
        <f t="shared" si="11"/>
        <v>46164</v>
      </c>
      <c r="E148" s="9"/>
      <c r="F148" s="37"/>
      <c r="G148" s="37"/>
      <c r="H148" s="11"/>
      <c r="I148" s="12" t="str">
        <f t="shared" si="9"/>
        <v/>
      </c>
      <c r="J148" s="13">
        <f>IF(L148,"",Einstellungen!$E$19)</f>
        <v>0.25</v>
      </c>
      <c r="K148" s="13" t="str">
        <f>IF(LEFT(I148,1)="⚠","",IF(I148="","",IF(L148,"",IF(J148="",IF(Einstellungen!$I$31=TRUE,"+ "&amp;TEXT(I148,"[h]:mm")&amp;" Std.","+ "&amp;TEXT(I148*24,"0,0")&amp;" Std."),IF(Einstellungen!$I$31=TRUE,IF(J148=I148,"  00:00",IF(J148&gt;I148,"- "&amp;TEXT(J148-I148,"[h]:mm;@"),"+ "&amp;TEXT(I148-J148,"[h]:mm;@"))),IF(J148=I148,"  0,0",IF(J148&gt;I148,"- "&amp;TEXT((J148-I148)*24,"0,0"),"+ "&amp;TEXT((I148-J148)*24,"0,0")))&amp;" Std.")))))</f>
        <v/>
      </c>
      <c r="L148" s="66" t="b" cm="1">
        <f t="array" ref="L148">OR(
  NOT(INDEX(Einstellungen!$J$22:$J$28,WEEKDAY(D148,2))),
  COUNTIF(Feiertage,D148)&gt;0
)</f>
        <v>0</v>
      </c>
      <c r="M148" s="32"/>
      <c r="N148" s="32"/>
    </row>
    <row r="149" spans="1:14" ht="24" customHeight="1">
      <c r="A149" s="29"/>
      <c r="B149" s="8" t="str">
        <f t="shared" si="8"/>
        <v>Sa</v>
      </c>
      <c r="C149" s="8">
        <f t="shared" si="10"/>
        <v>46165</v>
      </c>
      <c r="D149" s="8">
        <f t="shared" si="11"/>
        <v>46165</v>
      </c>
      <c r="E149" s="9"/>
      <c r="F149" s="37"/>
      <c r="G149" s="37"/>
      <c r="H149" s="11"/>
      <c r="I149" s="12" t="str">
        <f t="shared" si="9"/>
        <v/>
      </c>
      <c r="J149" s="13" t="str">
        <f>IF(L149,"",Einstellungen!$E$19)</f>
        <v/>
      </c>
      <c r="K149" s="13" t="str">
        <f>IF(LEFT(I149,1)="⚠","",IF(I149="","",IF(L149,"",IF(J149="",IF(Einstellungen!$I$31=TRUE,"+ "&amp;TEXT(I149,"[h]:mm")&amp;" Std.","+ "&amp;TEXT(I149*24,"0,0")&amp;" Std."),IF(Einstellungen!$I$31=TRUE,IF(J149=I149,"  00:00",IF(J149&gt;I149,"- "&amp;TEXT(J149-I149,"[h]:mm;@"),"+ "&amp;TEXT(I149-J149,"[h]:mm;@"))),IF(J149=I149,"  0,0",IF(J149&gt;I149,"- "&amp;TEXT((J149-I149)*24,"0,0"),"+ "&amp;TEXT((I149-J149)*24,"0,0")))&amp;" Std.")))))</f>
        <v/>
      </c>
      <c r="L149" s="66" t="b" cm="1">
        <f t="array" ref="L149">OR(
  NOT(INDEX(Einstellungen!$J$22:$J$28,WEEKDAY(D149,2))),
  COUNTIF(Feiertage,D149)&gt;0
)</f>
        <v>1</v>
      </c>
      <c r="M149" s="32"/>
      <c r="N149" s="32"/>
    </row>
    <row r="150" spans="1:14" ht="24" customHeight="1">
      <c r="A150" s="29"/>
      <c r="B150" s="8" t="str">
        <f t="shared" si="8"/>
        <v>So</v>
      </c>
      <c r="C150" s="8">
        <f t="shared" si="10"/>
        <v>46166</v>
      </c>
      <c r="D150" s="8">
        <f t="shared" si="11"/>
        <v>46166</v>
      </c>
      <c r="E150" s="9"/>
      <c r="F150" s="37"/>
      <c r="G150" s="37"/>
      <c r="H150" s="11"/>
      <c r="I150" s="12" t="str">
        <f t="shared" si="9"/>
        <v/>
      </c>
      <c r="J150" s="13" t="str">
        <f>IF(L150,"",Einstellungen!$E$19)</f>
        <v/>
      </c>
      <c r="K150" s="13" t="str">
        <f>IF(LEFT(I150,1)="⚠","",IF(I150="","",IF(L150,"",IF(J150="",IF(Einstellungen!$I$31=TRUE,"+ "&amp;TEXT(I150,"[h]:mm")&amp;" Std.","+ "&amp;TEXT(I150*24,"0,0")&amp;" Std."),IF(Einstellungen!$I$31=TRUE,IF(J150=I150,"  00:00",IF(J150&gt;I150,"- "&amp;TEXT(J150-I150,"[h]:mm;@"),"+ "&amp;TEXT(I150-J150,"[h]:mm;@"))),IF(J150=I150,"  0,0",IF(J150&gt;I150,"- "&amp;TEXT((J150-I150)*24,"0,0"),"+ "&amp;TEXT((I150-J150)*24,"0,0")))&amp;" Std.")))))</f>
        <v/>
      </c>
      <c r="L150" s="66" t="b" cm="1">
        <f t="array" ref="L150">OR(
  NOT(INDEX(Einstellungen!$J$22:$J$28,WEEKDAY(D150,2))),
  COUNTIF(Feiertage,D150)&gt;0
)</f>
        <v>1</v>
      </c>
      <c r="M150" s="32"/>
      <c r="N150" s="32"/>
    </row>
    <row r="151" spans="1:14" ht="24" customHeight="1">
      <c r="A151" s="29"/>
      <c r="B151" s="8" t="str">
        <f t="shared" si="8"/>
        <v>Mo</v>
      </c>
      <c r="C151" s="8">
        <f t="shared" si="10"/>
        <v>46167</v>
      </c>
      <c r="D151" s="8">
        <f t="shared" si="11"/>
        <v>46167</v>
      </c>
      <c r="E151" s="9"/>
      <c r="F151" s="37"/>
      <c r="G151" s="37"/>
      <c r="H151" s="11"/>
      <c r="I151" s="12" t="str">
        <f t="shared" si="9"/>
        <v/>
      </c>
      <c r="J151" s="13" t="str">
        <f>IF(L151,"",Einstellungen!$E$19)</f>
        <v/>
      </c>
      <c r="K151" s="13" t="str">
        <f>IF(LEFT(I151,1)="⚠","",IF(I151="","",IF(L151,"",IF(J151="",IF(Einstellungen!$I$31=TRUE,"+ "&amp;TEXT(I151,"[h]:mm")&amp;" Std.","+ "&amp;TEXT(I151*24,"0,0")&amp;" Std."),IF(Einstellungen!$I$31=TRUE,IF(J151=I151,"  00:00",IF(J151&gt;I151,"- "&amp;TEXT(J151-I151,"[h]:mm;@"),"+ "&amp;TEXT(I151-J151,"[h]:mm;@"))),IF(J151=I151,"  0,0",IF(J151&gt;I151,"- "&amp;TEXT((J151-I151)*24,"0,0"),"+ "&amp;TEXT((I151-J151)*24,"0,0")))&amp;" Std.")))))</f>
        <v/>
      </c>
      <c r="L151" s="66" t="b" cm="1">
        <f t="array" ref="L151">OR(
  NOT(INDEX(Einstellungen!$J$22:$J$28,WEEKDAY(D151,2))),
  COUNTIF(Feiertage,D151)&gt;0
)</f>
        <v>1</v>
      </c>
      <c r="M151" s="32"/>
      <c r="N151" s="32"/>
    </row>
    <row r="152" spans="1:14" ht="24" customHeight="1">
      <c r="A152" s="29"/>
      <c r="B152" s="8" t="str">
        <f t="shared" si="8"/>
        <v>Di</v>
      </c>
      <c r="C152" s="8">
        <f t="shared" si="10"/>
        <v>46168</v>
      </c>
      <c r="D152" s="8">
        <f t="shared" si="11"/>
        <v>46168</v>
      </c>
      <c r="E152" s="9"/>
      <c r="F152" s="37"/>
      <c r="G152" s="37"/>
      <c r="H152" s="11"/>
      <c r="I152" s="12" t="str">
        <f t="shared" si="9"/>
        <v/>
      </c>
      <c r="J152" s="13">
        <f>IF(L152,"",Einstellungen!$E$19)</f>
        <v>0.25</v>
      </c>
      <c r="K152" s="13" t="str">
        <f>IF(LEFT(I152,1)="⚠","",IF(I152="","",IF(L152,"",IF(J152="",IF(Einstellungen!$I$31=TRUE,"+ "&amp;TEXT(I152,"[h]:mm")&amp;" Std.","+ "&amp;TEXT(I152*24,"0,0")&amp;" Std."),IF(Einstellungen!$I$31=TRUE,IF(J152=I152,"  00:00",IF(J152&gt;I152,"- "&amp;TEXT(J152-I152,"[h]:mm;@"),"+ "&amp;TEXT(I152-J152,"[h]:mm;@"))),IF(J152=I152,"  0,0",IF(J152&gt;I152,"- "&amp;TEXT((J152-I152)*24,"0,0"),"+ "&amp;TEXT((I152-J152)*24,"0,0")))&amp;" Std.")))))</f>
        <v/>
      </c>
      <c r="L152" s="66" t="b" cm="1">
        <f t="array" ref="L152">OR(
  NOT(INDEX(Einstellungen!$J$22:$J$28,WEEKDAY(D152,2))),
  COUNTIF(Feiertage,D152)&gt;0
)</f>
        <v>0</v>
      </c>
      <c r="M152" s="32"/>
      <c r="N152" s="32"/>
    </row>
    <row r="153" spans="1:14" ht="24" customHeight="1">
      <c r="A153" s="29"/>
      <c r="B153" s="8" t="str">
        <f t="shared" si="8"/>
        <v>Mi</v>
      </c>
      <c r="C153" s="8">
        <f t="shared" si="10"/>
        <v>46169</v>
      </c>
      <c r="D153" s="8">
        <f t="shared" si="11"/>
        <v>46169</v>
      </c>
      <c r="E153" s="9"/>
      <c r="F153" s="37"/>
      <c r="G153" s="37"/>
      <c r="H153" s="11"/>
      <c r="I153" s="12" t="str">
        <f t="shared" si="9"/>
        <v/>
      </c>
      <c r="J153" s="13">
        <f>IF(L153,"",Einstellungen!$E$19)</f>
        <v>0.25</v>
      </c>
      <c r="K153" s="13" t="str">
        <f>IF(LEFT(I153,1)="⚠","",IF(I153="","",IF(L153,"",IF(J153="",IF(Einstellungen!$I$31=TRUE,"+ "&amp;TEXT(I153,"[h]:mm")&amp;" Std.","+ "&amp;TEXT(I153*24,"0,0")&amp;" Std."),IF(Einstellungen!$I$31=TRUE,IF(J153=I153,"  00:00",IF(J153&gt;I153,"- "&amp;TEXT(J153-I153,"[h]:mm;@"),"+ "&amp;TEXT(I153-J153,"[h]:mm;@"))),IF(J153=I153,"  0,0",IF(J153&gt;I153,"- "&amp;TEXT((J153-I153)*24,"0,0"),"+ "&amp;TEXT((I153-J153)*24,"0,0")))&amp;" Std.")))))</f>
        <v/>
      </c>
      <c r="L153" s="66" t="b" cm="1">
        <f t="array" ref="L153">OR(
  NOT(INDEX(Einstellungen!$J$22:$J$28,WEEKDAY(D153,2))),
  COUNTIF(Feiertage,D153)&gt;0
)</f>
        <v>0</v>
      </c>
      <c r="M153" s="32"/>
      <c r="N153" s="32"/>
    </row>
    <row r="154" spans="1:14" ht="24" customHeight="1">
      <c r="A154" s="29"/>
      <c r="B154" s="8" t="str">
        <f t="shared" si="8"/>
        <v>Do</v>
      </c>
      <c r="C154" s="8">
        <f t="shared" si="10"/>
        <v>46170</v>
      </c>
      <c r="D154" s="8">
        <f t="shared" si="11"/>
        <v>46170</v>
      </c>
      <c r="E154" s="9"/>
      <c r="F154" s="37"/>
      <c r="G154" s="37"/>
      <c r="H154" s="11"/>
      <c r="I154" s="12" t="str">
        <f t="shared" si="9"/>
        <v/>
      </c>
      <c r="J154" s="13">
        <f>IF(L154,"",Einstellungen!$E$19)</f>
        <v>0.25</v>
      </c>
      <c r="K154" s="13" t="str">
        <f>IF(LEFT(I154,1)="⚠","",IF(I154="","",IF(L154,"",IF(J154="",IF(Einstellungen!$I$31=TRUE,"+ "&amp;TEXT(I154,"[h]:mm")&amp;" Std.","+ "&amp;TEXT(I154*24,"0,0")&amp;" Std."),IF(Einstellungen!$I$31=TRUE,IF(J154=I154,"  00:00",IF(J154&gt;I154,"- "&amp;TEXT(J154-I154,"[h]:mm;@"),"+ "&amp;TEXT(I154-J154,"[h]:mm;@"))),IF(J154=I154,"  0,0",IF(J154&gt;I154,"- "&amp;TEXT((J154-I154)*24,"0,0"),"+ "&amp;TEXT((I154-J154)*24,"0,0")))&amp;" Std.")))))</f>
        <v/>
      </c>
      <c r="L154" s="66" t="b" cm="1">
        <f t="array" ref="L154">OR(
  NOT(INDEX(Einstellungen!$J$22:$J$28,WEEKDAY(D154,2))),
  COUNTIF(Feiertage,D154)&gt;0
)</f>
        <v>0</v>
      </c>
      <c r="M154" s="32"/>
      <c r="N154" s="32"/>
    </row>
    <row r="155" spans="1:14" ht="24" customHeight="1">
      <c r="A155" s="29"/>
      <c r="B155" s="8" t="str">
        <f t="shared" si="8"/>
        <v>Fr</v>
      </c>
      <c r="C155" s="8">
        <f t="shared" si="10"/>
        <v>46171</v>
      </c>
      <c r="D155" s="8">
        <f t="shared" si="11"/>
        <v>46171</v>
      </c>
      <c r="E155" s="9"/>
      <c r="F155" s="37"/>
      <c r="G155" s="37"/>
      <c r="H155" s="11"/>
      <c r="I155" s="12" t="str">
        <f t="shared" si="9"/>
        <v/>
      </c>
      <c r="J155" s="13">
        <f>IF(L155,"",Einstellungen!$E$19)</f>
        <v>0.25</v>
      </c>
      <c r="K155" s="13" t="str">
        <f>IF(LEFT(I155,1)="⚠","",IF(I155="","",IF(L155,"",IF(J155="",IF(Einstellungen!$I$31=TRUE,"+ "&amp;TEXT(I155,"[h]:mm")&amp;" Std.","+ "&amp;TEXT(I155*24,"0,0")&amp;" Std."),IF(Einstellungen!$I$31=TRUE,IF(J155=I155,"  00:00",IF(J155&gt;I155,"- "&amp;TEXT(J155-I155,"[h]:mm;@"),"+ "&amp;TEXT(I155-J155,"[h]:mm;@"))),IF(J155=I155,"  0,0",IF(J155&gt;I155,"- "&amp;TEXT((J155-I155)*24,"0,0"),"+ "&amp;TEXT((I155-J155)*24,"0,0")))&amp;" Std.")))))</f>
        <v/>
      </c>
      <c r="L155" s="66" t="b" cm="1">
        <f t="array" ref="L155">OR(
  NOT(INDEX(Einstellungen!$J$22:$J$28,WEEKDAY(D155,2))),
  COUNTIF(Feiertage,D155)&gt;0
)</f>
        <v>0</v>
      </c>
      <c r="M155" s="32"/>
      <c r="N155" s="32"/>
    </row>
    <row r="156" spans="1:14" ht="24" customHeight="1">
      <c r="A156" s="29"/>
      <c r="B156" s="8" t="str">
        <f t="shared" si="8"/>
        <v>Sa</v>
      </c>
      <c r="C156" s="8">
        <f t="shared" si="10"/>
        <v>46172</v>
      </c>
      <c r="D156" s="8">
        <f t="shared" si="11"/>
        <v>46172</v>
      </c>
      <c r="E156" s="9"/>
      <c r="F156" s="37"/>
      <c r="G156" s="37"/>
      <c r="H156" s="11"/>
      <c r="I156" s="12" t="str">
        <f t="shared" si="9"/>
        <v/>
      </c>
      <c r="J156" s="13" t="str">
        <f>IF(L156,"",Einstellungen!$E$19)</f>
        <v/>
      </c>
      <c r="K156" s="13" t="str">
        <f>IF(LEFT(I156,1)="⚠","",IF(I156="","",IF(L156,"",IF(J156="",IF(Einstellungen!$I$31=TRUE,"+ "&amp;TEXT(I156,"[h]:mm")&amp;" Std.","+ "&amp;TEXT(I156*24,"0,0")&amp;" Std."),IF(Einstellungen!$I$31=TRUE,IF(J156=I156,"  00:00",IF(J156&gt;I156,"- "&amp;TEXT(J156-I156,"[h]:mm;@"),"+ "&amp;TEXT(I156-J156,"[h]:mm;@"))),IF(J156=I156,"  0,0",IF(J156&gt;I156,"- "&amp;TEXT((J156-I156)*24,"0,0"),"+ "&amp;TEXT((I156-J156)*24,"0,0")))&amp;" Std.")))))</f>
        <v/>
      </c>
      <c r="L156" s="66" t="b" cm="1">
        <f t="array" ref="L156">OR(
  NOT(INDEX(Einstellungen!$J$22:$J$28,WEEKDAY(D156,2))),
  COUNTIF(Feiertage,D156)&gt;0
)</f>
        <v>1</v>
      </c>
      <c r="M156" s="32"/>
      <c r="N156" s="32"/>
    </row>
    <row r="157" spans="1:14" ht="24" customHeight="1">
      <c r="A157" s="29"/>
      <c r="B157" s="8" t="str">
        <f t="shared" si="8"/>
        <v>So</v>
      </c>
      <c r="C157" s="8">
        <f t="shared" si="10"/>
        <v>46173</v>
      </c>
      <c r="D157" s="8">
        <f t="shared" si="11"/>
        <v>46173</v>
      </c>
      <c r="E157" s="9"/>
      <c r="F157" s="37"/>
      <c r="G157" s="37"/>
      <c r="H157" s="11"/>
      <c r="I157" s="12" t="str">
        <f t="shared" si="9"/>
        <v/>
      </c>
      <c r="J157" s="13" t="str">
        <f>IF(L157,"",Einstellungen!$E$19)</f>
        <v/>
      </c>
      <c r="K157" s="13" t="str">
        <f>IF(LEFT(I157,1)="⚠","",IF(I157="","",IF(L157,"",IF(J157="",IF(Einstellungen!$I$31=TRUE,"+ "&amp;TEXT(I157,"[h]:mm")&amp;" Std.","+ "&amp;TEXT(I157*24,"0,0")&amp;" Std."),IF(Einstellungen!$I$31=TRUE,IF(J157=I157,"  00:00",IF(J157&gt;I157,"- "&amp;TEXT(J157-I157,"[h]:mm;@"),"+ "&amp;TEXT(I157-J157,"[h]:mm;@"))),IF(J157=I157,"  0,0",IF(J157&gt;I157,"- "&amp;TEXT((J157-I157)*24,"0,0"),"+ "&amp;TEXT((I157-J157)*24,"0,0")))&amp;" Std.")))))</f>
        <v/>
      </c>
      <c r="L157" s="66" t="b" cm="1">
        <f t="array" ref="L157">OR(
  NOT(INDEX(Einstellungen!$J$22:$J$28,WEEKDAY(D157,2))),
  COUNTIF(Feiertage,D157)&gt;0
)</f>
        <v>1</v>
      </c>
      <c r="M157" s="32"/>
      <c r="N157" s="32"/>
    </row>
    <row r="158" spans="1:14" ht="24" customHeight="1">
      <c r="A158" s="29"/>
      <c r="B158" s="8" t="str">
        <f t="shared" si="8"/>
        <v>Mo</v>
      </c>
      <c r="C158" s="8">
        <f t="shared" si="10"/>
        <v>46174</v>
      </c>
      <c r="D158" s="8">
        <f t="shared" si="11"/>
        <v>46174</v>
      </c>
      <c r="E158" s="9"/>
      <c r="F158" s="37"/>
      <c r="G158" s="37"/>
      <c r="H158" s="11"/>
      <c r="I158" s="12" t="str">
        <f t="shared" si="9"/>
        <v/>
      </c>
      <c r="J158" s="13">
        <f>IF(L158,"",Einstellungen!$E$19)</f>
        <v>0.25</v>
      </c>
      <c r="K158" s="13" t="str">
        <f>IF(LEFT(I158,1)="⚠","",IF(I158="","",IF(L158,"",IF(J158="",IF(Einstellungen!$I$31=TRUE,"+ "&amp;TEXT(I158,"[h]:mm")&amp;" Std.","+ "&amp;TEXT(I158*24,"0,0")&amp;" Std."),IF(Einstellungen!$I$31=TRUE,IF(J158=I158,"  00:00",IF(J158&gt;I158,"- "&amp;TEXT(J158-I158,"[h]:mm;@"),"+ "&amp;TEXT(I158-J158,"[h]:mm;@"))),IF(J158=I158,"  0,0",IF(J158&gt;I158,"- "&amp;TEXT((J158-I158)*24,"0,0"),"+ "&amp;TEXT((I158-J158)*24,"0,0")))&amp;" Std.")))))</f>
        <v/>
      </c>
      <c r="L158" s="66" t="b" cm="1">
        <f t="array" ref="L158">OR(
  NOT(INDEX(Einstellungen!$J$22:$J$28,WEEKDAY(D158,2))),
  COUNTIF(Feiertage,D158)&gt;0
)</f>
        <v>0</v>
      </c>
      <c r="M158" s="32"/>
      <c r="N158" s="32"/>
    </row>
    <row r="159" spans="1:14" ht="24" customHeight="1">
      <c r="A159" s="29"/>
      <c r="B159" s="8" t="str">
        <f t="shared" si="8"/>
        <v>Di</v>
      </c>
      <c r="C159" s="8">
        <f t="shared" si="10"/>
        <v>46175</v>
      </c>
      <c r="D159" s="8">
        <f t="shared" si="11"/>
        <v>46175</v>
      </c>
      <c r="E159" s="9"/>
      <c r="F159" s="37"/>
      <c r="G159" s="37"/>
      <c r="H159" s="11"/>
      <c r="I159" s="12" t="str">
        <f t="shared" si="9"/>
        <v/>
      </c>
      <c r="J159" s="13">
        <f>IF(L159,"",Einstellungen!$E$19)</f>
        <v>0.25</v>
      </c>
      <c r="K159" s="13" t="str">
        <f>IF(LEFT(I159,1)="⚠","",IF(I159="","",IF(L159,"",IF(J159="",IF(Einstellungen!$I$31=TRUE,"+ "&amp;TEXT(I159,"[h]:mm")&amp;" Std.","+ "&amp;TEXT(I159*24,"0,0")&amp;" Std."),IF(Einstellungen!$I$31=TRUE,IF(J159=I159,"  00:00",IF(J159&gt;I159,"- "&amp;TEXT(J159-I159,"[h]:mm;@"),"+ "&amp;TEXT(I159-J159,"[h]:mm;@"))),IF(J159=I159,"  0,0",IF(J159&gt;I159,"- "&amp;TEXT((J159-I159)*24,"0,0"),"+ "&amp;TEXT((I159-J159)*24,"0,0")))&amp;" Std.")))))</f>
        <v/>
      </c>
      <c r="L159" s="66" t="b" cm="1">
        <f t="array" ref="L159">OR(
  NOT(INDEX(Einstellungen!$J$22:$J$28,WEEKDAY(D159,2))),
  COUNTIF(Feiertage,D159)&gt;0
)</f>
        <v>0</v>
      </c>
      <c r="M159" s="32"/>
      <c r="N159" s="32"/>
    </row>
    <row r="160" spans="1:14" ht="24" customHeight="1">
      <c r="A160" s="29"/>
      <c r="B160" s="8" t="str">
        <f t="shared" si="8"/>
        <v>Mi</v>
      </c>
      <c r="C160" s="8">
        <f t="shared" si="10"/>
        <v>46176</v>
      </c>
      <c r="D160" s="8">
        <f t="shared" si="11"/>
        <v>46176</v>
      </c>
      <c r="E160" s="9"/>
      <c r="F160" s="37"/>
      <c r="G160" s="37"/>
      <c r="H160" s="11"/>
      <c r="I160" s="12" t="str">
        <f t="shared" si="9"/>
        <v/>
      </c>
      <c r="J160" s="13">
        <f>IF(L160,"",Einstellungen!$E$19)</f>
        <v>0.25</v>
      </c>
      <c r="K160" s="13" t="str">
        <f>IF(LEFT(I160,1)="⚠","",IF(I160="","",IF(L160,"",IF(J160="",IF(Einstellungen!$I$31=TRUE,"+ "&amp;TEXT(I160,"[h]:mm")&amp;" Std.","+ "&amp;TEXT(I160*24,"0,0")&amp;" Std."),IF(Einstellungen!$I$31=TRUE,IF(J160=I160,"  00:00",IF(J160&gt;I160,"- "&amp;TEXT(J160-I160,"[h]:mm;@"),"+ "&amp;TEXT(I160-J160,"[h]:mm;@"))),IF(J160=I160,"  0,0",IF(J160&gt;I160,"- "&amp;TEXT((J160-I160)*24,"0,0"),"+ "&amp;TEXT((I160-J160)*24,"0,0")))&amp;" Std.")))))</f>
        <v/>
      </c>
      <c r="L160" s="66" t="b" cm="1">
        <f t="array" ref="L160">OR(
  NOT(INDEX(Einstellungen!$J$22:$J$28,WEEKDAY(D160,2))),
  COUNTIF(Feiertage,D160)&gt;0
)</f>
        <v>0</v>
      </c>
      <c r="M160" s="32"/>
      <c r="N160" s="32"/>
    </row>
    <row r="161" spans="1:14" ht="24" customHeight="1">
      <c r="A161" s="29"/>
      <c r="B161" s="8" t="str">
        <f t="shared" si="8"/>
        <v>Do</v>
      </c>
      <c r="C161" s="8">
        <f t="shared" si="10"/>
        <v>46177</v>
      </c>
      <c r="D161" s="8">
        <f t="shared" si="11"/>
        <v>46177</v>
      </c>
      <c r="E161" s="9"/>
      <c r="F161" s="37"/>
      <c r="G161" s="37"/>
      <c r="H161" s="11"/>
      <c r="I161" s="12" t="str">
        <f t="shared" si="9"/>
        <v/>
      </c>
      <c r="J161" s="13">
        <f>IF(L161,"",Einstellungen!$E$19)</f>
        <v>0.25</v>
      </c>
      <c r="K161" s="13" t="str">
        <f>IF(LEFT(I161,1)="⚠","",IF(I161="","",IF(L161,"",IF(J161="",IF(Einstellungen!$I$31=TRUE,"+ "&amp;TEXT(I161,"[h]:mm")&amp;" Std.","+ "&amp;TEXT(I161*24,"0,0")&amp;" Std."),IF(Einstellungen!$I$31=TRUE,IF(J161=I161,"  00:00",IF(J161&gt;I161,"- "&amp;TEXT(J161-I161,"[h]:mm;@"),"+ "&amp;TEXT(I161-J161,"[h]:mm;@"))),IF(J161=I161,"  0,0",IF(J161&gt;I161,"- "&amp;TEXT((J161-I161)*24,"0,0"),"+ "&amp;TEXT((I161-J161)*24,"0,0")))&amp;" Std.")))))</f>
        <v/>
      </c>
      <c r="L161" s="66" t="b" cm="1">
        <f t="array" ref="L161">OR(
  NOT(INDEX(Einstellungen!$J$22:$J$28,WEEKDAY(D161,2))),
  COUNTIF(Feiertage,D161)&gt;0
)</f>
        <v>0</v>
      </c>
      <c r="M161" s="32"/>
      <c r="N161" s="32"/>
    </row>
    <row r="162" spans="1:14" ht="24" customHeight="1">
      <c r="A162" s="29"/>
      <c r="B162" s="8" t="str">
        <f t="shared" si="8"/>
        <v>Fr</v>
      </c>
      <c r="C162" s="8">
        <f t="shared" si="10"/>
        <v>46178</v>
      </c>
      <c r="D162" s="8">
        <f t="shared" si="11"/>
        <v>46178</v>
      </c>
      <c r="E162" s="9"/>
      <c r="F162" s="37"/>
      <c r="G162" s="37"/>
      <c r="H162" s="11"/>
      <c r="I162" s="12" t="str">
        <f t="shared" si="9"/>
        <v/>
      </c>
      <c r="J162" s="13">
        <f>IF(L162,"",Einstellungen!$E$19)</f>
        <v>0.25</v>
      </c>
      <c r="K162" s="13" t="str">
        <f>IF(LEFT(I162,1)="⚠","",IF(I162="","",IF(L162,"",IF(J162="",IF(Einstellungen!$I$31=TRUE,"+ "&amp;TEXT(I162,"[h]:mm")&amp;" Std.","+ "&amp;TEXT(I162*24,"0,0")&amp;" Std."),IF(Einstellungen!$I$31=TRUE,IF(J162=I162,"  00:00",IF(J162&gt;I162,"- "&amp;TEXT(J162-I162,"[h]:mm;@"),"+ "&amp;TEXT(I162-J162,"[h]:mm;@"))),IF(J162=I162,"  0,0",IF(J162&gt;I162,"- "&amp;TEXT((J162-I162)*24,"0,0"),"+ "&amp;TEXT((I162-J162)*24,"0,0")))&amp;" Std.")))))</f>
        <v/>
      </c>
      <c r="L162" s="66" t="b" cm="1">
        <f t="array" ref="L162">OR(
  NOT(INDEX(Einstellungen!$J$22:$J$28,WEEKDAY(D162,2))),
  COUNTIF(Feiertage,D162)&gt;0
)</f>
        <v>0</v>
      </c>
      <c r="M162" s="32"/>
      <c r="N162" s="32"/>
    </row>
    <row r="163" spans="1:14" ht="24" customHeight="1">
      <c r="A163" s="29"/>
      <c r="B163" s="8" t="str">
        <f t="shared" si="8"/>
        <v>Sa</v>
      </c>
      <c r="C163" s="8">
        <f t="shared" si="10"/>
        <v>46179</v>
      </c>
      <c r="D163" s="8">
        <f t="shared" si="11"/>
        <v>46179</v>
      </c>
      <c r="E163" s="9"/>
      <c r="F163" s="37"/>
      <c r="G163" s="37"/>
      <c r="H163" s="11"/>
      <c r="I163" s="12" t="str">
        <f t="shared" si="9"/>
        <v/>
      </c>
      <c r="J163" s="13" t="str">
        <f>IF(L163,"",Einstellungen!$E$19)</f>
        <v/>
      </c>
      <c r="K163" s="13" t="str">
        <f>IF(LEFT(I163,1)="⚠","",IF(I163="","",IF(L163,"",IF(J163="",IF(Einstellungen!$I$31=TRUE,"+ "&amp;TEXT(I163,"[h]:mm")&amp;" Std.","+ "&amp;TEXT(I163*24,"0,0")&amp;" Std."),IF(Einstellungen!$I$31=TRUE,IF(J163=I163,"  00:00",IF(J163&gt;I163,"- "&amp;TEXT(J163-I163,"[h]:mm;@"),"+ "&amp;TEXT(I163-J163,"[h]:mm;@"))),IF(J163=I163,"  0,0",IF(J163&gt;I163,"- "&amp;TEXT((J163-I163)*24,"0,0"),"+ "&amp;TEXT((I163-J163)*24,"0,0")))&amp;" Std.")))))</f>
        <v/>
      </c>
      <c r="L163" s="66" t="b" cm="1">
        <f t="array" ref="L163">OR(
  NOT(INDEX(Einstellungen!$J$22:$J$28,WEEKDAY(D163,2))),
  COUNTIF(Feiertage,D163)&gt;0
)</f>
        <v>1</v>
      </c>
      <c r="M163" s="32"/>
      <c r="N163" s="32"/>
    </row>
    <row r="164" spans="1:14" ht="24" customHeight="1">
      <c r="A164" s="29"/>
      <c r="B164" s="8" t="str">
        <f t="shared" si="8"/>
        <v>So</v>
      </c>
      <c r="C164" s="8">
        <f t="shared" si="10"/>
        <v>46180</v>
      </c>
      <c r="D164" s="8">
        <f t="shared" si="11"/>
        <v>46180</v>
      </c>
      <c r="E164" s="9"/>
      <c r="F164" s="37"/>
      <c r="G164" s="37"/>
      <c r="H164" s="11"/>
      <c r="I164" s="12" t="str">
        <f t="shared" si="9"/>
        <v/>
      </c>
      <c r="J164" s="13" t="str">
        <f>IF(L164,"",Einstellungen!$E$19)</f>
        <v/>
      </c>
      <c r="K164" s="13" t="str">
        <f>IF(LEFT(I164,1)="⚠","",IF(I164="","",IF(L164,"",IF(J164="",IF(Einstellungen!$I$31=TRUE,"+ "&amp;TEXT(I164,"[h]:mm")&amp;" Std.","+ "&amp;TEXT(I164*24,"0,0")&amp;" Std."),IF(Einstellungen!$I$31=TRUE,IF(J164=I164,"  00:00",IF(J164&gt;I164,"- "&amp;TEXT(J164-I164,"[h]:mm;@"),"+ "&amp;TEXT(I164-J164,"[h]:mm;@"))),IF(J164=I164,"  0,0",IF(J164&gt;I164,"- "&amp;TEXT((J164-I164)*24,"0,0"),"+ "&amp;TEXT((I164-J164)*24,"0,0")))&amp;" Std.")))))</f>
        <v/>
      </c>
      <c r="L164" s="66" t="b" cm="1">
        <f t="array" ref="L164">OR(
  NOT(INDEX(Einstellungen!$J$22:$J$28,WEEKDAY(D164,2))),
  COUNTIF(Feiertage,D164)&gt;0
)</f>
        <v>1</v>
      </c>
      <c r="M164" s="32"/>
      <c r="N164" s="32"/>
    </row>
    <row r="165" spans="1:14" ht="24" customHeight="1">
      <c r="A165" s="29"/>
      <c r="B165" s="8" t="str">
        <f t="shared" si="8"/>
        <v>Mo</v>
      </c>
      <c r="C165" s="8">
        <f t="shared" si="10"/>
        <v>46181</v>
      </c>
      <c r="D165" s="8">
        <f t="shared" si="11"/>
        <v>46181</v>
      </c>
      <c r="E165" s="9"/>
      <c r="F165" s="37"/>
      <c r="G165" s="37"/>
      <c r="H165" s="11"/>
      <c r="I165" s="12" t="str">
        <f t="shared" si="9"/>
        <v/>
      </c>
      <c r="J165" s="13">
        <f>IF(L165,"",Einstellungen!$E$19)</f>
        <v>0.25</v>
      </c>
      <c r="K165" s="13" t="str">
        <f>IF(LEFT(I165,1)="⚠","",IF(I165="","",IF(L165,"",IF(J165="",IF(Einstellungen!$I$31=TRUE,"+ "&amp;TEXT(I165,"[h]:mm")&amp;" Std.","+ "&amp;TEXT(I165*24,"0,0")&amp;" Std."),IF(Einstellungen!$I$31=TRUE,IF(J165=I165,"  00:00",IF(J165&gt;I165,"- "&amp;TEXT(J165-I165,"[h]:mm;@"),"+ "&amp;TEXT(I165-J165,"[h]:mm;@"))),IF(J165=I165,"  0,0",IF(J165&gt;I165,"- "&amp;TEXT((J165-I165)*24,"0,0"),"+ "&amp;TEXT((I165-J165)*24,"0,0")))&amp;" Std.")))))</f>
        <v/>
      </c>
      <c r="L165" s="66" t="b" cm="1">
        <f t="array" ref="L165">OR(
  NOT(INDEX(Einstellungen!$J$22:$J$28,WEEKDAY(D165,2))),
  COUNTIF(Feiertage,D165)&gt;0
)</f>
        <v>0</v>
      </c>
      <c r="M165" s="32"/>
      <c r="N165" s="32"/>
    </row>
    <row r="166" spans="1:14" ht="24" customHeight="1">
      <c r="A166" s="29"/>
      <c r="B166" s="8" t="str">
        <f t="shared" si="8"/>
        <v>Di</v>
      </c>
      <c r="C166" s="8">
        <f t="shared" si="10"/>
        <v>46182</v>
      </c>
      <c r="D166" s="8">
        <f t="shared" si="11"/>
        <v>46182</v>
      </c>
      <c r="E166" s="9"/>
      <c r="F166" s="37"/>
      <c r="G166" s="37"/>
      <c r="H166" s="11"/>
      <c r="I166" s="12" t="str">
        <f t="shared" si="9"/>
        <v/>
      </c>
      <c r="J166" s="13">
        <f>IF(L166,"",Einstellungen!$E$19)</f>
        <v>0.25</v>
      </c>
      <c r="K166" s="13" t="str">
        <f>IF(LEFT(I166,1)="⚠","",IF(I166="","",IF(L166,"",IF(J166="",IF(Einstellungen!$I$31=TRUE,"+ "&amp;TEXT(I166,"[h]:mm")&amp;" Std.","+ "&amp;TEXT(I166*24,"0,0")&amp;" Std."),IF(Einstellungen!$I$31=TRUE,IF(J166=I166,"  00:00",IF(J166&gt;I166,"- "&amp;TEXT(J166-I166,"[h]:mm;@"),"+ "&amp;TEXT(I166-J166,"[h]:mm;@"))),IF(J166=I166,"  0,0",IF(J166&gt;I166,"- "&amp;TEXT((J166-I166)*24,"0,0"),"+ "&amp;TEXT((I166-J166)*24,"0,0")))&amp;" Std.")))))</f>
        <v/>
      </c>
      <c r="L166" s="66" t="b" cm="1">
        <f t="array" ref="L166">OR(
  NOT(INDEX(Einstellungen!$J$22:$J$28,WEEKDAY(D166,2))),
  COUNTIF(Feiertage,D166)&gt;0
)</f>
        <v>0</v>
      </c>
      <c r="M166" s="32"/>
      <c r="N166" s="32"/>
    </row>
    <row r="167" spans="1:14" ht="24" customHeight="1">
      <c r="A167" s="29"/>
      <c r="B167" s="8" t="str">
        <f t="shared" si="8"/>
        <v>Mi</v>
      </c>
      <c r="C167" s="8">
        <f t="shared" si="10"/>
        <v>46183</v>
      </c>
      <c r="D167" s="8">
        <f t="shared" si="11"/>
        <v>46183</v>
      </c>
      <c r="E167" s="9"/>
      <c r="F167" s="37"/>
      <c r="G167" s="37"/>
      <c r="H167" s="11"/>
      <c r="I167" s="12" t="str">
        <f t="shared" si="9"/>
        <v/>
      </c>
      <c r="J167" s="13">
        <f>IF(L167,"",Einstellungen!$E$19)</f>
        <v>0.25</v>
      </c>
      <c r="K167" s="13" t="str">
        <f>IF(LEFT(I167,1)="⚠","",IF(I167="","",IF(L167,"",IF(J167="",IF(Einstellungen!$I$31=TRUE,"+ "&amp;TEXT(I167,"[h]:mm")&amp;" Std.","+ "&amp;TEXT(I167*24,"0,0")&amp;" Std."),IF(Einstellungen!$I$31=TRUE,IF(J167=I167,"  00:00",IF(J167&gt;I167,"- "&amp;TEXT(J167-I167,"[h]:mm;@"),"+ "&amp;TEXT(I167-J167,"[h]:mm;@"))),IF(J167=I167,"  0,0",IF(J167&gt;I167,"- "&amp;TEXT((J167-I167)*24,"0,0"),"+ "&amp;TEXT((I167-J167)*24,"0,0")))&amp;" Std.")))))</f>
        <v/>
      </c>
      <c r="L167" s="66" t="b" cm="1">
        <f t="array" ref="L167">OR(
  NOT(INDEX(Einstellungen!$J$22:$J$28,WEEKDAY(D167,2))),
  COUNTIF(Feiertage,D167)&gt;0
)</f>
        <v>0</v>
      </c>
      <c r="M167" s="32"/>
      <c r="N167" s="32"/>
    </row>
    <row r="168" spans="1:14" ht="24" customHeight="1">
      <c r="A168" s="29"/>
      <c r="B168" s="8" t="str">
        <f t="shared" si="8"/>
        <v>Do</v>
      </c>
      <c r="C168" s="8">
        <f t="shared" si="10"/>
        <v>46184</v>
      </c>
      <c r="D168" s="8">
        <f t="shared" si="11"/>
        <v>46184</v>
      </c>
      <c r="E168" s="9"/>
      <c r="F168" s="37"/>
      <c r="G168" s="37"/>
      <c r="H168" s="11"/>
      <c r="I168" s="12" t="str">
        <f t="shared" si="9"/>
        <v/>
      </c>
      <c r="J168" s="13">
        <f>IF(L168,"",Einstellungen!$E$19)</f>
        <v>0.25</v>
      </c>
      <c r="K168" s="13" t="str">
        <f>IF(LEFT(I168,1)="⚠","",IF(I168="","",IF(L168,"",IF(J168="",IF(Einstellungen!$I$31=TRUE,"+ "&amp;TEXT(I168,"[h]:mm")&amp;" Std.","+ "&amp;TEXT(I168*24,"0,0")&amp;" Std."),IF(Einstellungen!$I$31=TRUE,IF(J168=I168,"  00:00",IF(J168&gt;I168,"- "&amp;TEXT(J168-I168,"[h]:mm;@"),"+ "&amp;TEXT(I168-J168,"[h]:mm;@"))),IF(J168=I168,"  0,0",IF(J168&gt;I168,"- "&amp;TEXT((J168-I168)*24,"0,0"),"+ "&amp;TEXT((I168-J168)*24,"0,0")))&amp;" Std.")))))</f>
        <v/>
      </c>
      <c r="L168" s="66" t="b" cm="1">
        <f t="array" ref="L168">OR(
  NOT(INDEX(Einstellungen!$J$22:$J$28,WEEKDAY(D168,2))),
  COUNTIF(Feiertage,D168)&gt;0
)</f>
        <v>0</v>
      </c>
      <c r="M168" s="32"/>
      <c r="N168" s="32"/>
    </row>
    <row r="169" spans="1:14" ht="24" customHeight="1">
      <c r="A169" s="29"/>
      <c r="B169" s="8" t="str">
        <f t="shared" si="8"/>
        <v>Fr</v>
      </c>
      <c r="C169" s="8">
        <f t="shared" si="10"/>
        <v>46185</v>
      </c>
      <c r="D169" s="8">
        <f t="shared" si="11"/>
        <v>46185</v>
      </c>
      <c r="E169" s="9"/>
      <c r="F169" s="37"/>
      <c r="G169" s="37"/>
      <c r="H169" s="11"/>
      <c r="I169" s="12" t="str">
        <f t="shared" si="9"/>
        <v/>
      </c>
      <c r="J169" s="13">
        <f>IF(L169,"",Einstellungen!$E$19)</f>
        <v>0.25</v>
      </c>
      <c r="K169" s="13" t="str">
        <f>IF(LEFT(I169,1)="⚠","",IF(I169="","",IF(L169,"",IF(J169="",IF(Einstellungen!$I$31=TRUE,"+ "&amp;TEXT(I169,"[h]:mm")&amp;" Std.","+ "&amp;TEXT(I169*24,"0,0")&amp;" Std."),IF(Einstellungen!$I$31=TRUE,IF(J169=I169,"  00:00",IF(J169&gt;I169,"- "&amp;TEXT(J169-I169,"[h]:mm;@"),"+ "&amp;TEXT(I169-J169,"[h]:mm;@"))),IF(J169=I169,"  0,0",IF(J169&gt;I169,"- "&amp;TEXT((J169-I169)*24,"0,0"),"+ "&amp;TEXT((I169-J169)*24,"0,0")))&amp;" Std.")))))</f>
        <v/>
      </c>
      <c r="L169" s="66" t="b" cm="1">
        <f t="array" ref="L169">OR(
  NOT(INDEX(Einstellungen!$J$22:$J$28,WEEKDAY(D169,2))),
  COUNTIF(Feiertage,D169)&gt;0
)</f>
        <v>0</v>
      </c>
      <c r="M169" s="32"/>
      <c r="N169" s="32"/>
    </row>
    <row r="170" spans="1:14" ht="24" customHeight="1">
      <c r="A170" s="29"/>
      <c r="B170" s="8" t="str">
        <f t="shared" si="8"/>
        <v>Sa</v>
      </c>
      <c r="C170" s="8">
        <f t="shared" si="10"/>
        <v>46186</v>
      </c>
      <c r="D170" s="8">
        <f t="shared" si="11"/>
        <v>46186</v>
      </c>
      <c r="E170" s="9"/>
      <c r="F170" s="37"/>
      <c r="G170" s="37"/>
      <c r="H170" s="11"/>
      <c r="I170" s="12" t="str">
        <f t="shared" si="9"/>
        <v/>
      </c>
      <c r="J170" s="13" t="str">
        <f>IF(L170,"",Einstellungen!$E$19)</f>
        <v/>
      </c>
      <c r="K170" s="13" t="str">
        <f>IF(LEFT(I170,1)="⚠","",IF(I170="","",IF(L170,"",IF(J170="",IF(Einstellungen!$I$31=TRUE,"+ "&amp;TEXT(I170,"[h]:mm")&amp;" Std.","+ "&amp;TEXT(I170*24,"0,0")&amp;" Std."),IF(Einstellungen!$I$31=TRUE,IF(J170=I170,"  00:00",IF(J170&gt;I170,"- "&amp;TEXT(J170-I170,"[h]:mm;@"),"+ "&amp;TEXT(I170-J170,"[h]:mm;@"))),IF(J170=I170,"  0,0",IF(J170&gt;I170,"- "&amp;TEXT((J170-I170)*24,"0,0"),"+ "&amp;TEXT((I170-J170)*24,"0,0")))&amp;" Std.")))))</f>
        <v/>
      </c>
      <c r="L170" s="66" t="b" cm="1">
        <f t="array" ref="L170">OR(
  NOT(INDEX(Einstellungen!$J$22:$J$28,WEEKDAY(D170,2))),
  COUNTIF(Feiertage,D170)&gt;0
)</f>
        <v>1</v>
      </c>
      <c r="M170" s="32"/>
      <c r="N170" s="32"/>
    </row>
    <row r="171" spans="1:14" ht="24" customHeight="1">
      <c r="A171" s="29"/>
      <c r="B171" s="8" t="str">
        <f t="shared" si="8"/>
        <v>So</v>
      </c>
      <c r="C171" s="8">
        <f t="shared" si="10"/>
        <v>46187</v>
      </c>
      <c r="D171" s="8">
        <f t="shared" si="11"/>
        <v>46187</v>
      </c>
      <c r="E171" s="9"/>
      <c r="F171" s="37"/>
      <c r="G171" s="37"/>
      <c r="H171" s="11"/>
      <c r="I171" s="12" t="str">
        <f t="shared" si="9"/>
        <v/>
      </c>
      <c r="J171" s="13" t="str">
        <f>IF(L171,"",Einstellungen!$E$19)</f>
        <v/>
      </c>
      <c r="K171" s="13" t="str">
        <f>IF(LEFT(I171,1)="⚠","",IF(I171="","",IF(L171,"",IF(J171="",IF(Einstellungen!$I$31=TRUE,"+ "&amp;TEXT(I171,"[h]:mm")&amp;" Std.","+ "&amp;TEXT(I171*24,"0,0")&amp;" Std."),IF(Einstellungen!$I$31=TRUE,IF(J171=I171,"  00:00",IF(J171&gt;I171,"- "&amp;TEXT(J171-I171,"[h]:mm;@"),"+ "&amp;TEXT(I171-J171,"[h]:mm;@"))),IF(J171=I171,"  0,0",IF(J171&gt;I171,"- "&amp;TEXT((J171-I171)*24,"0,0"),"+ "&amp;TEXT((I171-J171)*24,"0,0")))&amp;" Std.")))))</f>
        <v/>
      </c>
      <c r="L171" s="66" t="b" cm="1">
        <f t="array" ref="L171">OR(
  NOT(INDEX(Einstellungen!$J$22:$J$28,WEEKDAY(D171,2))),
  COUNTIF(Feiertage,D171)&gt;0
)</f>
        <v>1</v>
      </c>
      <c r="M171" s="32"/>
      <c r="N171" s="32"/>
    </row>
    <row r="172" spans="1:14" ht="24" customHeight="1">
      <c r="A172" s="29"/>
      <c r="B172" s="8" t="str">
        <f t="shared" si="8"/>
        <v>Mo</v>
      </c>
      <c r="C172" s="8">
        <f t="shared" si="10"/>
        <v>46188</v>
      </c>
      <c r="D172" s="8">
        <f t="shared" si="11"/>
        <v>46188</v>
      </c>
      <c r="E172" s="9"/>
      <c r="F172" s="37"/>
      <c r="G172" s="37"/>
      <c r="H172" s="11"/>
      <c r="I172" s="12" t="str">
        <f t="shared" si="9"/>
        <v/>
      </c>
      <c r="J172" s="13">
        <f>IF(L172,"",Einstellungen!$E$19)</f>
        <v>0.25</v>
      </c>
      <c r="K172" s="13" t="str">
        <f>IF(LEFT(I172,1)="⚠","",IF(I172="","",IF(L172,"",IF(J172="",IF(Einstellungen!$I$31=TRUE,"+ "&amp;TEXT(I172,"[h]:mm")&amp;" Std.","+ "&amp;TEXT(I172*24,"0,0")&amp;" Std."),IF(Einstellungen!$I$31=TRUE,IF(J172=I172,"  00:00",IF(J172&gt;I172,"- "&amp;TEXT(J172-I172,"[h]:mm;@"),"+ "&amp;TEXT(I172-J172,"[h]:mm;@"))),IF(J172=I172,"  0,0",IF(J172&gt;I172,"- "&amp;TEXT((J172-I172)*24,"0,0"),"+ "&amp;TEXT((I172-J172)*24,"0,0")))&amp;" Std.")))))</f>
        <v/>
      </c>
      <c r="L172" s="66" t="b" cm="1">
        <f t="array" ref="L172">OR(
  NOT(INDEX(Einstellungen!$J$22:$J$28,WEEKDAY(D172,2))),
  COUNTIF(Feiertage,D172)&gt;0
)</f>
        <v>0</v>
      </c>
      <c r="M172" s="32"/>
      <c r="N172" s="32"/>
    </row>
    <row r="173" spans="1:14" ht="24" customHeight="1">
      <c r="A173" s="29"/>
      <c r="B173" s="8" t="str">
        <f t="shared" si="8"/>
        <v>Di</v>
      </c>
      <c r="C173" s="8">
        <f t="shared" si="10"/>
        <v>46189</v>
      </c>
      <c r="D173" s="8">
        <f t="shared" si="11"/>
        <v>46189</v>
      </c>
      <c r="E173" s="9"/>
      <c r="F173" s="37"/>
      <c r="G173" s="37"/>
      <c r="H173" s="11"/>
      <c r="I173" s="12" t="str">
        <f t="shared" si="9"/>
        <v/>
      </c>
      <c r="J173" s="13">
        <f>IF(L173,"",Einstellungen!$E$19)</f>
        <v>0.25</v>
      </c>
      <c r="K173" s="13" t="str">
        <f>IF(LEFT(I173,1)="⚠","",IF(I173="","",IF(L173,"",IF(J173="",IF(Einstellungen!$I$31=TRUE,"+ "&amp;TEXT(I173,"[h]:mm")&amp;" Std.","+ "&amp;TEXT(I173*24,"0,0")&amp;" Std."),IF(Einstellungen!$I$31=TRUE,IF(J173=I173,"  00:00",IF(J173&gt;I173,"- "&amp;TEXT(J173-I173,"[h]:mm;@"),"+ "&amp;TEXT(I173-J173,"[h]:mm;@"))),IF(J173=I173,"  0,0",IF(J173&gt;I173,"- "&amp;TEXT((J173-I173)*24,"0,0"),"+ "&amp;TEXT((I173-J173)*24,"0,0")))&amp;" Std.")))))</f>
        <v/>
      </c>
      <c r="L173" s="66" t="b" cm="1">
        <f t="array" ref="L173">OR(
  NOT(INDEX(Einstellungen!$J$22:$J$28,WEEKDAY(D173,2))),
  COUNTIF(Feiertage,D173)&gt;0
)</f>
        <v>0</v>
      </c>
      <c r="M173" s="32"/>
      <c r="N173" s="32"/>
    </row>
    <row r="174" spans="1:14" ht="24" customHeight="1">
      <c r="A174" s="29"/>
      <c r="B174" s="8" t="str">
        <f t="shared" si="8"/>
        <v>Mi</v>
      </c>
      <c r="C174" s="8">
        <f t="shared" si="10"/>
        <v>46190</v>
      </c>
      <c r="D174" s="8">
        <f t="shared" si="11"/>
        <v>46190</v>
      </c>
      <c r="E174" s="9"/>
      <c r="F174" s="37"/>
      <c r="G174" s="37"/>
      <c r="H174" s="11"/>
      <c r="I174" s="12" t="str">
        <f t="shared" si="9"/>
        <v/>
      </c>
      <c r="J174" s="13">
        <f>IF(L174,"",Einstellungen!$E$19)</f>
        <v>0.25</v>
      </c>
      <c r="K174" s="13" t="str">
        <f>IF(LEFT(I174,1)="⚠","",IF(I174="","",IF(L174,"",IF(J174="",IF(Einstellungen!$I$31=TRUE,"+ "&amp;TEXT(I174,"[h]:mm")&amp;" Std.","+ "&amp;TEXT(I174*24,"0,0")&amp;" Std."),IF(Einstellungen!$I$31=TRUE,IF(J174=I174,"  00:00",IF(J174&gt;I174,"- "&amp;TEXT(J174-I174,"[h]:mm;@"),"+ "&amp;TEXT(I174-J174,"[h]:mm;@"))),IF(J174=I174,"  0,0",IF(J174&gt;I174,"- "&amp;TEXT((J174-I174)*24,"0,0"),"+ "&amp;TEXT((I174-J174)*24,"0,0")))&amp;" Std.")))))</f>
        <v/>
      </c>
      <c r="L174" s="66" t="b" cm="1">
        <f t="array" ref="L174">OR(
  NOT(INDEX(Einstellungen!$J$22:$J$28,WEEKDAY(D174,2))),
  COUNTIF(Feiertage,D174)&gt;0
)</f>
        <v>0</v>
      </c>
      <c r="M174" s="32"/>
      <c r="N174" s="32"/>
    </row>
    <row r="175" spans="1:14" ht="24" customHeight="1">
      <c r="A175" s="29"/>
      <c r="B175" s="8" t="str">
        <f t="shared" si="8"/>
        <v>Do</v>
      </c>
      <c r="C175" s="8">
        <f t="shared" si="10"/>
        <v>46191</v>
      </c>
      <c r="D175" s="8">
        <f t="shared" si="11"/>
        <v>46191</v>
      </c>
      <c r="E175" s="9"/>
      <c r="F175" s="37"/>
      <c r="G175" s="37"/>
      <c r="H175" s="11"/>
      <c r="I175" s="12" t="str">
        <f t="shared" si="9"/>
        <v/>
      </c>
      <c r="J175" s="13">
        <f>IF(L175,"",Einstellungen!$E$19)</f>
        <v>0.25</v>
      </c>
      <c r="K175" s="13" t="str">
        <f>IF(LEFT(I175,1)="⚠","",IF(I175="","",IF(L175,"",IF(J175="",IF(Einstellungen!$I$31=TRUE,"+ "&amp;TEXT(I175,"[h]:mm")&amp;" Std.","+ "&amp;TEXT(I175*24,"0,0")&amp;" Std."),IF(Einstellungen!$I$31=TRUE,IF(J175=I175,"  00:00",IF(J175&gt;I175,"- "&amp;TEXT(J175-I175,"[h]:mm;@"),"+ "&amp;TEXT(I175-J175,"[h]:mm;@"))),IF(J175=I175,"  0,0",IF(J175&gt;I175,"- "&amp;TEXT((J175-I175)*24,"0,0"),"+ "&amp;TEXT((I175-J175)*24,"0,0")))&amp;" Std.")))))</f>
        <v/>
      </c>
      <c r="L175" s="66" t="b" cm="1">
        <f t="array" ref="L175">OR(
  NOT(INDEX(Einstellungen!$J$22:$J$28,WEEKDAY(D175,2))),
  COUNTIF(Feiertage,D175)&gt;0
)</f>
        <v>0</v>
      </c>
      <c r="M175" s="32"/>
      <c r="N175" s="32"/>
    </row>
    <row r="176" spans="1:14" ht="24" customHeight="1">
      <c r="A176" s="29"/>
      <c r="B176" s="8" t="str">
        <f t="shared" si="8"/>
        <v>Fr</v>
      </c>
      <c r="C176" s="8">
        <f t="shared" si="10"/>
        <v>46192</v>
      </c>
      <c r="D176" s="8">
        <f t="shared" si="11"/>
        <v>46192</v>
      </c>
      <c r="E176" s="9"/>
      <c r="F176" s="37"/>
      <c r="G176" s="37"/>
      <c r="H176" s="11"/>
      <c r="I176" s="12" t="str">
        <f t="shared" si="9"/>
        <v/>
      </c>
      <c r="J176" s="13">
        <f>IF(L176,"",Einstellungen!$E$19)</f>
        <v>0.25</v>
      </c>
      <c r="K176" s="13" t="str">
        <f>IF(LEFT(I176,1)="⚠","",IF(I176="","",IF(L176,"",IF(J176="",IF(Einstellungen!$I$31=TRUE,"+ "&amp;TEXT(I176,"[h]:mm")&amp;" Std.","+ "&amp;TEXT(I176*24,"0,0")&amp;" Std."),IF(Einstellungen!$I$31=TRUE,IF(J176=I176,"  00:00",IF(J176&gt;I176,"- "&amp;TEXT(J176-I176,"[h]:mm;@"),"+ "&amp;TEXT(I176-J176,"[h]:mm;@"))),IF(J176=I176,"  0,0",IF(J176&gt;I176,"- "&amp;TEXT((J176-I176)*24,"0,0"),"+ "&amp;TEXT((I176-J176)*24,"0,0")))&amp;" Std.")))))</f>
        <v/>
      </c>
      <c r="L176" s="66" t="b" cm="1">
        <f t="array" ref="L176">OR(
  NOT(INDEX(Einstellungen!$J$22:$J$28,WEEKDAY(D176,2))),
  COUNTIF(Feiertage,D176)&gt;0
)</f>
        <v>0</v>
      </c>
      <c r="M176" s="32"/>
      <c r="N176" s="32"/>
    </row>
    <row r="177" spans="1:14" ht="24" customHeight="1">
      <c r="A177" s="29"/>
      <c r="B177" s="8" t="str">
        <f t="shared" si="8"/>
        <v>Sa</v>
      </c>
      <c r="C177" s="8">
        <f t="shared" si="10"/>
        <v>46193</v>
      </c>
      <c r="D177" s="8">
        <f t="shared" si="11"/>
        <v>46193</v>
      </c>
      <c r="E177" s="9"/>
      <c r="F177" s="37"/>
      <c r="G177" s="37"/>
      <c r="H177" s="11"/>
      <c r="I177" s="12" t="str">
        <f t="shared" si="9"/>
        <v/>
      </c>
      <c r="J177" s="13" t="str">
        <f>IF(L177,"",Einstellungen!$E$19)</f>
        <v/>
      </c>
      <c r="K177" s="13" t="str">
        <f>IF(LEFT(I177,1)="⚠","",IF(I177="","",IF(L177,"",IF(J177="",IF(Einstellungen!$I$31=TRUE,"+ "&amp;TEXT(I177,"[h]:mm")&amp;" Std.","+ "&amp;TEXT(I177*24,"0,0")&amp;" Std."),IF(Einstellungen!$I$31=TRUE,IF(J177=I177,"  00:00",IF(J177&gt;I177,"- "&amp;TEXT(J177-I177,"[h]:mm;@"),"+ "&amp;TEXT(I177-J177,"[h]:mm;@"))),IF(J177=I177,"  0,0",IF(J177&gt;I177,"- "&amp;TEXT((J177-I177)*24,"0,0"),"+ "&amp;TEXT((I177-J177)*24,"0,0")))&amp;" Std.")))))</f>
        <v/>
      </c>
      <c r="L177" s="66" t="b" cm="1">
        <f t="array" ref="L177">OR(
  NOT(INDEX(Einstellungen!$J$22:$J$28,WEEKDAY(D177,2))),
  COUNTIF(Feiertage,D177)&gt;0
)</f>
        <v>1</v>
      </c>
      <c r="M177" s="32"/>
      <c r="N177" s="32"/>
    </row>
    <row r="178" spans="1:14" ht="24" customHeight="1">
      <c r="A178" s="29"/>
      <c r="B178" s="8" t="str">
        <f t="shared" si="8"/>
        <v>So</v>
      </c>
      <c r="C178" s="8">
        <f t="shared" si="10"/>
        <v>46194</v>
      </c>
      <c r="D178" s="8">
        <f t="shared" si="11"/>
        <v>46194</v>
      </c>
      <c r="E178" s="9"/>
      <c r="F178" s="37"/>
      <c r="G178" s="37"/>
      <c r="H178" s="11"/>
      <c r="I178" s="12" t="str">
        <f t="shared" si="9"/>
        <v/>
      </c>
      <c r="J178" s="13" t="str">
        <f>IF(L178,"",Einstellungen!$E$19)</f>
        <v/>
      </c>
      <c r="K178" s="13" t="str">
        <f>IF(LEFT(I178,1)="⚠","",IF(I178="","",IF(L178,"",IF(J178="",IF(Einstellungen!$I$31=TRUE,"+ "&amp;TEXT(I178,"[h]:mm")&amp;" Std.","+ "&amp;TEXT(I178*24,"0,0")&amp;" Std."),IF(Einstellungen!$I$31=TRUE,IF(J178=I178,"  00:00",IF(J178&gt;I178,"- "&amp;TEXT(J178-I178,"[h]:mm;@"),"+ "&amp;TEXT(I178-J178,"[h]:mm;@"))),IF(J178=I178,"  0,0",IF(J178&gt;I178,"- "&amp;TEXT((J178-I178)*24,"0,0"),"+ "&amp;TEXT((I178-J178)*24,"0,0")))&amp;" Std.")))))</f>
        <v/>
      </c>
      <c r="L178" s="66" t="b" cm="1">
        <f t="array" ref="L178">OR(
  NOT(INDEX(Einstellungen!$J$22:$J$28,WEEKDAY(D178,2))),
  COUNTIF(Feiertage,D178)&gt;0
)</f>
        <v>1</v>
      </c>
      <c r="M178" s="32"/>
      <c r="N178" s="32"/>
    </row>
    <row r="179" spans="1:14" ht="24" customHeight="1">
      <c r="A179" s="29"/>
      <c r="B179" s="8" t="str">
        <f t="shared" si="8"/>
        <v>Mo</v>
      </c>
      <c r="C179" s="8">
        <f t="shared" si="10"/>
        <v>46195</v>
      </c>
      <c r="D179" s="8">
        <f t="shared" si="11"/>
        <v>46195</v>
      </c>
      <c r="E179" s="9"/>
      <c r="F179" s="37"/>
      <c r="G179" s="37"/>
      <c r="H179" s="11"/>
      <c r="I179" s="12" t="str">
        <f t="shared" si="9"/>
        <v/>
      </c>
      <c r="J179" s="13">
        <f>IF(L179,"",Einstellungen!$E$19)</f>
        <v>0.25</v>
      </c>
      <c r="K179" s="13" t="str">
        <f>IF(LEFT(I179,1)="⚠","",IF(I179="","",IF(L179,"",IF(J179="",IF(Einstellungen!$I$31=TRUE,"+ "&amp;TEXT(I179,"[h]:mm")&amp;" Std.","+ "&amp;TEXT(I179*24,"0,0")&amp;" Std."),IF(Einstellungen!$I$31=TRUE,IF(J179=I179,"  00:00",IF(J179&gt;I179,"- "&amp;TEXT(J179-I179,"[h]:mm;@"),"+ "&amp;TEXT(I179-J179,"[h]:mm;@"))),IF(J179=I179,"  0,0",IF(J179&gt;I179,"- "&amp;TEXT((J179-I179)*24,"0,0"),"+ "&amp;TEXT((I179-J179)*24,"0,0")))&amp;" Std.")))))</f>
        <v/>
      </c>
      <c r="L179" s="66" t="b" cm="1">
        <f t="array" ref="L179">OR(
  NOT(INDEX(Einstellungen!$J$22:$J$28,WEEKDAY(D179,2))),
  COUNTIF(Feiertage,D179)&gt;0
)</f>
        <v>0</v>
      </c>
      <c r="M179" s="32"/>
      <c r="N179" s="32"/>
    </row>
    <row r="180" spans="1:14" ht="24" customHeight="1">
      <c r="A180" s="29"/>
      <c r="B180" s="8" t="str">
        <f t="shared" si="8"/>
        <v>Di</v>
      </c>
      <c r="C180" s="8">
        <f t="shared" si="10"/>
        <v>46196</v>
      </c>
      <c r="D180" s="8">
        <f t="shared" si="11"/>
        <v>46196</v>
      </c>
      <c r="E180" s="9"/>
      <c r="F180" s="37"/>
      <c r="G180" s="37"/>
      <c r="H180" s="11"/>
      <c r="I180" s="12" t="str">
        <f t="shared" si="9"/>
        <v/>
      </c>
      <c r="J180" s="13">
        <f>IF(L180,"",Einstellungen!$E$19)</f>
        <v>0.25</v>
      </c>
      <c r="K180" s="13" t="str">
        <f>IF(LEFT(I180,1)="⚠","",IF(I180="","",IF(L180,"",IF(J180="",IF(Einstellungen!$I$31=TRUE,"+ "&amp;TEXT(I180,"[h]:mm")&amp;" Std.","+ "&amp;TEXT(I180*24,"0,0")&amp;" Std."),IF(Einstellungen!$I$31=TRUE,IF(J180=I180,"  00:00",IF(J180&gt;I180,"- "&amp;TEXT(J180-I180,"[h]:mm;@"),"+ "&amp;TEXT(I180-J180,"[h]:mm;@"))),IF(J180=I180,"  0,0",IF(J180&gt;I180,"- "&amp;TEXT((J180-I180)*24,"0,0"),"+ "&amp;TEXT((I180-J180)*24,"0,0")))&amp;" Std.")))))</f>
        <v/>
      </c>
      <c r="L180" s="66" t="b" cm="1">
        <f t="array" ref="L180">OR(
  NOT(INDEX(Einstellungen!$J$22:$J$28,WEEKDAY(D180,2))),
  COUNTIF(Feiertage,D180)&gt;0
)</f>
        <v>0</v>
      </c>
      <c r="M180" s="32"/>
      <c r="N180" s="32"/>
    </row>
    <row r="181" spans="1:14" ht="24" customHeight="1">
      <c r="A181" s="29"/>
      <c r="B181" s="8" t="str">
        <f t="shared" si="8"/>
        <v>Mi</v>
      </c>
      <c r="C181" s="8">
        <f t="shared" si="10"/>
        <v>46197</v>
      </c>
      <c r="D181" s="8">
        <f t="shared" si="11"/>
        <v>46197</v>
      </c>
      <c r="E181" s="9"/>
      <c r="F181" s="37"/>
      <c r="G181" s="37"/>
      <c r="H181" s="11"/>
      <c r="I181" s="12" t="str">
        <f t="shared" si="9"/>
        <v/>
      </c>
      <c r="J181" s="13">
        <f>IF(L181,"",Einstellungen!$E$19)</f>
        <v>0.25</v>
      </c>
      <c r="K181" s="13" t="str">
        <f>IF(LEFT(I181,1)="⚠","",IF(I181="","",IF(L181,"",IF(J181="",IF(Einstellungen!$I$31=TRUE,"+ "&amp;TEXT(I181,"[h]:mm")&amp;" Std.","+ "&amp;TEXT(I181*24,"0,0")&amp;" Std."),IF(Einstellungen!$I$31=TRUE,IF(J181=I181,"  00:00",IF(J181&gt;I181,"- "&amp;TEXT(J181-I181,"[h]:mm;@"),"+ "&amp;TEXT(I181-J181,"[h]:mm;@"))),IF(J181=I181,"  0,0",IF(J181&gt;I181,"- "&amp;TEXT((J181-I181)*24,"0,0"),"+ "&amp;TEXT((I181-J181)*24,"0,0")))&amp;" Std.")))))</f>
        <v/>
      </c>
      <c r="L181" s="66" t="b" cm="1">
        <f t="array" ref="L181">OR(
  NOT(INDEX(Einstellungen!$J$22:$J$28,WEEKDAY(D181,2))),
  COUNTIF(Feiertage,D181)&gt;0
)</f>
        <v>0</v>
      </c>
      <c r="M181" s="32"/>
      <c r="N181" s="32"/>
    </row>
    <row r="182" spans="1:14" ht="24" customHeight="1">
      <c r="A182" s="29"/>
      <c r="B182" s="8" t="str">
        <f t="shared" si="8"/>
        <v>Do</v>
      </c>
      <c r="C182" s="8">
        <f t="shared" si="10"/>
        <v>46198</v>
      </c>
      <c r="D182" s="8">
        <f t="shared" si="11"/>
        <v>46198</v>
      </c>
      <c r="E182" s="9"/>
      <c r="F182" s="37"/>
      <c r="G182" s="37"/>
      <c r="H182" s="11"/>
      <c r="I182" s="12" t="str">
        <f t="shared" si="9"/>
        <v/>
      </c>
      <c r="J182" s="13">
        <f>IF(L182,"",Einstellungen!$E$19)</f>
        <v>0.25</v>
      </c>
      <c r="K182" s="13" t="str">
        <f>IF(LEFT(I182,1)="⚠","",IF(I182="","",IF(L182,"",IF(J182="",IF(Einstellungen!$I$31=TRUE,"+ "&amp;TEXT(I182,"[h]:mm")&amp;" Std.","+ "&amp;TEXT(I182*24,"0,0")&amp;" Std."),IF(Einstellungen!$I$31=TRUE,IF(J182=I182,"  00:00",IF(J182&gt;I182,"- "&amp;TEXT(J182-I182,"[h]:mm;@"),"+ "&amp;TEXT(I182-J182,"[h]:mm;@"))),IF(J182=I182,"  0,0",IF(J182&gt;I182,"- "&amp;TEXT((J182-I182)*24,"0,0"),"+ "&amp;TEXT((I182-J182)*24,"0,0")))&amp;" Std.")))))</f>
        <v/>
      </c>
      <c r="L182" s="66" t="b" cm="1">
        <f t="array" ref="L182">OR(
  NOT(INDEX(Einstellungen!$J$22:$J$28,WEEKDAY(D182,2))),
  COUNTIF(Feiertage,D182)&gt;0
)</f>
        <v>0</v>
      </c>
      <c r="M182" s="32"/>
      <c r="N182" s="32"/>
    </row>
    <row r="183" spans="1:14" ht="24" customHeight="1">
      <c r="A183" s="29"/>
      <c r="B183" s="8" t="str">
        <f t="shared" si="8"/>
        <v>Fr</v>
      </c>
      <c r="C183" s="8">
        <f t="shared" si="10"/>
        <v>46199</v>
      </c>
      <c r="D183" s="8">
        <f t="shared" si="11"/>
        <v>46199</v>
      </c>
      <c r="E183" s="9"/>
      <c r="F183" s="37"/>
      <c r="G183" s="37"/>
      <c r="H183" s="11"/>
      <c r="I183" s="12" t="str">
        <f t="shared" si="9"/>
        <v/>
      </c>
      <c r="J183" s="13">
        <f>IF(L183,"",Einstellungen!$E$19)</f>
        <v>0.25</v>
      </c>
      <c r="K183" s="13" t="str">
        <f>IF(LEFT(I183,1)="⚠","",IF(I183="","",IF(L183,"",IF(J183="",IF(Einstellungen!$I$31=TRUE,"+ "&amp;TEXT(I183,"[h]:mm")&amp;" Std.","+ "&amp;TEXT(I183*24,"0,0")&amp;" Std."),IF(Einstellungen!$I$31=TRUE,IF(J183=I183,"  00:00",IF(J183&gt;I183,"- "&amp;TEXT(J183-I183,"[h]:mm;@"),"+ "&amp;TEXT(I183-J183,"[h]:mm;@"))),IF(J183=I183,"  0,0",IF(J183&gt;I183,"- "&amp;TEXT((J183-I183)*24,"0,0"),"+ "&amp;TEXT((I183-J183)*24,"0,0")))&amp;" Std.")))))</f>
        <v/>
      </c>
      <c r="L183" s="66" t="b" cm="1">
        <f t="array" ref="L183">OR(
  NOT(INDEX(Einstellungen!$J$22:$J$28,WEEKDAY(D183,2))),
  COUNTIF(Feiertage,D183)&gt;0
)</f>
        <v>0</v>
      </c>
      <c r="M183" s="32"/>
      <c r="N183" s="32"/>
    </row>
    <row r="184" spans="1:14" ht="24" customHeight="1">
      <c r="A184" s="29"/>
      <c r="B184" s="8" t="str">
        <f t="shared" si="8"/>
        <v>Sa</v>
      </c>
      <c r="C184" s="8">
        <f t="shared" si="10"/>
        <v>46200</v>
      </c>
      <c r="D184" s="8">
        <f t="shared" si="11"/>
        <v>46200</v>
      </c>
      <c r="E184" s="9"/>
      <c r="F184" s="37"/>
      <c r="G184" s="37"/>
      <c r="H184" s="11"/>
      <c r="I184" s="12" t="str">
        <f t="shared" si="9"/>
        <v/>
      </c>
      <c r="J184" s="13" t="str">
        <f>IF(L184,"",Einstellungen!$E$19)</f>
        <v/>
      </c>
      <c r="K184" s="13" t="str">
        <f>IF(LEFT(I184,1)="⚠","",IF(I184="","",IF(L184,"",IF(J184="",IF(Einstellungen!$I$31=TRUE,"+ "&amp;TEXT(I184,"[h]:mm")&amp;" Std.","+ "&amp;TEXT(I184*24,"0,0")&amp;" Std."),IF(Einstellungen!$I$31=TRUE,IF(J184=I184,"  00:00",IF(J184&gt;I184,"- "&amp;TEXT(J184-I184,"[h]:mm;@"),"+ "&amp;TEXT(I184-J184,"[h]:mm;@"))),IF(J184=I184,"  0,0",IF(J184&gt;I184,"- "&amp;TEXT((J184-I184)*24,"0,0"),"+ "&amp;TEXT((I184-J184)*24,"0,0")))&amp;" Std.")))))</f>
        <v/>
      </c>
      <c r="L184" s="66" t="b" cm="1">
        <f t="array" ref="L184">OR(
  NOT(INDEX(Einstellungen!$J$22:$J$28,WEEKDAY(D184,2))),
  COUNTIF(Feiertage,D184)&gt;0
)</f>
        <v>1</v>
      </c>
      <c r="M184" s="32"/>
      <c r="N184" s="32"/>
    </row>
    <row r="185" spans="1:14" ht="24" customHeight="1">
      <c r="A185" s="29"/>
      <c r="B185" s="8" t="str">
        <f t="shared" si="8"/>
        <v>So</v>
      </c>
      <c r="C185" s="8">
        <f t="shared" si="10"/>
        <v>46201</v>
      </c>
      <c r="D185" s="8">
        <f t="shared" si="11"/>
        <v>46201</v>
      </c>
      <c r="E185" s="9"/>
      <c r="F185" s="37"/>
      <c r="G185" s="37"/>
      <c r="H185" s="11"/>
      <c r="I185" s="12" t="str">
        <f t="shared" si="9"/>
        <v/>
      </c>
      <c r="J185" s="13" t="str">
        <f>IF(L185,"",Einstellungen!$E$19)</f>
        <v/>
      </c>
      <c r="K185" s="13" t="str">
        <f>IF(LEFT(I185,1)="⚠","",IF(I185="","",IF(L185,"",IF(J185="",IF(Einstellungen!$I$31=TRUE,"+ "&amp;TEXT(I185,"[h]:mm")&amp;" Std.","+ "&amp;TEXT(I185*24,"0,0")&amp;" Std."),IF(Einstellungen!$I$31=TRUE,IF(J185=I185,"  00:00",IF(J185&gt;I185,"- "&amp;TEXT(J185-I185,"[h]:mm;@"),"+ "&amp;TEXT(I185-J185,"[h]:mm;@"))),IF(J185=I185,"  0,0",IF(J185&gt;I185,"- "&amp;TEXT((J185-I185)*24,"0,0"),"+ "&amp;TEXT((I185-J185)*24,"0,0")))&amp;" Std.")))))</f>
        <v/>
      </c>
      <c r="L185" s="66" t="b" cm="1">
        <f t="array" ref="L185">OR(
  NOT(INDEX(Einstellungen!$J$22:$J$28,WEEKDAY(D185,2))),
  COUNTIF(Feiertage,D185)&gt;0
)</f>
        <v>1</v>
      </c>
      <c r="M185" s="32"/>
      <c r="N185" s="32"/>
    </row>
    <row r="186" spans="1:14" ht="24" customHeight="1">
      <c r="A186" s="29"/>
      <c r="B186" s="8" t="str">
        <f t="shared" si="8"/>
        <v>Mo</v>
      </c>
      <c r="C186" s="8">
        <f t="shared" si="10"/>
        <v>46202</v>
      </c>
      <c r="D186" s="8">
        <f t="shared" si="11"/>
        <v>46202</v>
      </c>
      <c r="E186" s="9"/>
      <c r="F186" s="37"/>
      <c r="G186" s="37"/>
      <c r="H186" s="11"/>
      <c r="I186" s="12" t="str">
        <f t="shared" si="9"/>
        <v/>
      </c>
      <c r="J186" s="13">
        <f>IF(L186,"",Einstellungen!$E$19)</f>
        <v>0.25</v>
      </c>
      <c r="K186" s="13" t="str">
        <f>IF(LEFT(I186,1)="⚠","",IF(I186="","",IF(L186,"",IF(J186="",IF(Einstellungen!$I$31=TRUE,"+ "&amp;TEXT(I186,"[h]:mm")&amp;" Std.","+ "&amp;TEXT(I186*24,"0,0")&amp;" Std."),IF(Einstellungen!$I$31=TRUE,IF(J186=I186,"  00:00",IF(J186&gt;I186,"- "&amp;TEXT(J186-I186,"[h]:mm;@"),"+ "&amp;TEXT(I186-J186,"[h]:mm;@"))),IF(J186=I186,"  0,0",IF(J186&gt;I186,"- "&amp;TEXT((J186-I186)*24,"0,0"),"+ "&amp;TEXT((I186-J186)*24,"0,0")))&amp;" Std.")))))</f>
        <v/>
      </c>
      <c r="L186" s="66" t="b" cm="1">
        <f t="array" ref="L186">OR(
  NOT(INDEX(Einstellungen!$J$22:$J$28,WEEKDAY(D186,2))),
  COUNTIF(Feiertage,D186)&gt;0
)</f>
        <v>0</v>
      </c>
      <c r="M186" s="32"/>
      <c r="N186" s="32"/>
    </row>
    <row r="187" spans="1:14" ht="24" customHeight="1">
      <c r="A187" s="29"/>
      <c r="B187" s="8" t="str">
        <f t="shared" si="8"/>
        <v>Di</v>
      </c>
      <c r="C187" s="8">
        <f t="shared" si="10"/>
        <v>46203</v>
      </c>
      <c r="D187" s="8">
        <f t="shared" si="11"/>
        <v>46203</v>
      </c>
      <c r="E187" s="9"/>
      <c r="F187" s="37"/>
      <c r="G187" s="37"/>
      <c r="H187" s="11"/>
      <c r="I187" s="12" t="str">
        <f t="shared" si="9"/>
        <v/>
      </c>
      <c r="J187" s="13">
        <f>IF(L187,"",Einstellungen!$E$19)</f>
        <v>0.25</v>
      </c>
      <c r="K187" s="13" t="str">
        <f>IF(LEFT(I187,1)="⚠","",IF(I187="","",IF(L187,"",IF(J187="",IF(Einstellungen!$I$31=TRUE,"+ "&amp;TEXT(I187,"[h]:mm")&amp;" Std.","+ "&amp;TEXT(I187*24,"0,0")&amp;" Std."),IF(Einstellungen!$I$31=TRUE,IF(J187=I187,"  00:00",IF(J187&gt;I187,"- "&amp;TEXT(J187-I187,"[h]:mm;@"),"+ "&amp;TEXT(I187-J187,"[h]:mm;@"))),IF(J187=I187,"  0,0",IF(J187&gt;I187,"- "&amp;TEXT((J187-I187)*24,"0,0"),"+ "&amp;TEXT((I187-J187)*24,"0,0")))&amp;" Std.")))))</f>
        <v/>
      </c>
      <c r="L187" s="66" t="b" cm="1">
        <f t="array" ref="L187">OR(
  NOT(INDEX(Einstellungen!$J$22:$J$28,WEEKDAY(D187,2))),
  COUNTIF(Feiertage,D187)&gt;0
)</f>
        <v>0</v>
      </c>
      <c r="M187" s="32"/>
      <c r="N187" s="32"/>
    </row>
    <row r="188" spans="1:14" ht="24" customHeight="1">
      <c r="A188" s="29"/>
      <c r="B188" s="8" t="str">
        <f t="shared" si="8"/>
        <v>Mi</v>
      </c>
      <c r="C188" s="8">
        <f t="shared" si="10"/>
        <v>46204</v>
      </c>
      <c r="D188" s="8">
        <f t="shared" si="11"/>
        <v>46204</v>
      </c>
      <c r="E188" s="9"/>
      <c r="F188" s="37"/>
      <c r="G188" s="37"/>
      <c r="H188" s="11"/>
      <c r="I188" s="12" t="str">
        <f t="shared" si="9"/>
        <v/>
      </c>
      <c r="J188" s="13">
        <f>IF(L188,"",Einstellungen!$E$19)</f>
        <v>0.25</v>
      </c>
      <c r="K188" s="13" t="str">
        <f>IF(LEFT(I188,1)="⚠","",IF(I188="","",IF(L188,"",IF(J188="",IF(Einstellungen!$I$31=TRUE,"+ "&amp;TEXT(I188,"[h]:mm")&amp;" Std.","+ "&amp;TEXT(I188*24,"0,0")&amp;" Std."),IF(Einstellungen!$I$31=TRUE,IF(J188=I188,"  00:00",IF(J188&gt;I188,"- "&amp;TEXT(J188-I188,"[h]:mm;@"),"+ "&amp;TEXT(I188-J188,"[h]:mm;@"))),IF(J188=I188,"  0,0",IF(J188&gt;I188,"- "&amp;TEXT((J188-I188)*24,"0,0"),"+ "&amp;TEXT((I188-J188)*24,"0,0")))&amp;" Std.")))))</f>
        <v/>
      </c>
      <c r="L188" s="66" t="b" cm="1">
        <f t="array" ref="L188">OR(
  NOT(INDEX(Einstellungen!$J$22:$J$28,WEEKDAY(D188,2))),
  COUNTIF(Feiertage,D188)&gt;0
)</f>
        <v>0</v>
      </c>
      <c r="M188" s="32"/>
      <c r="N188" s="32"/>
    </row>
    <row r="189" spans="1:14" ht="24" customHeight="1">
      <c r="A189" s="29"/>
      <c r="B189" s="8" t="str">
        <f t="shared" si="8"/>
        <v>Do</v>
      </c>
      <c r="C189" s="8">
        <f t="shared" si="10"/>
        <v>46205</v>
      </c>
      <c r="D189" s="8">
        <f t="shared" si="11"/>
        <v>46205</v>
      </c>
      <c r="E189" s="9"/>
      <c r="F189" s="37"/>
      <c r="G189" s="37"/>
      <c r="H189" s="11"/>
      <c r="I189" s="12" t="str">
        <f t="shared" si="9"/>
        <v/>
      </c>
      <c r="J189" s="13">
        <f>IF(L189,"",Einstellungen!$E$19)</f>
        <v>0.25</v>
      </c>
      <c r="K189" s="13" t="str">
        <f>IF(LEFT(I189,1)="⚠","",IF(I189="","",IF(L189,"",IF(J189="",IF(Einstellungen!$I$31=TRUE,"+ "&amp;TEXT(I189,"[h]:mm")&amp;" Std.","+ "&amp;TEXT(I189*24,"0,0")&amp;" Std."),IF(Einstellungen!$I$31=TRUE,IF(J189=I189,"  00:00",IF(J189&gt;I189,"- "&amp;TEXT(J189-I189,"[h]:mm;@"),"+ "&amp;TEXT(I189-J189,"[h]:mm;@"))),IF(J189=I189,"  0,0",IF(J189&gt;I189,"- "&amp;TEXT((J189-I189)*24,"0,0"),"+ "&amp;TEXT((I189-J189)*24,"0,0")))&amp;" Std.")))))</f>
        <v/>
      </c>
      <c r="L189" s="66" t="b" cm="1">
        <f t="array" ref="L189">OR(
  NOT(INDEX(Einstellungen!$J$22:$J$28,WEEKDAY(D189,2))),
  COUNTIF(Feiertage,D189)&gt;0
)</f>
        <v>0</v>
      </c>
      <c r="M189" s="32"/>
      <c r="N189" s="32"/>
    </row>
    <row r="190" spans="1:14" ht="24" customHeight="1">
      <c r="A190" s="29"/>
      <c r="B190" s="8" t="str">
        <f t="shared" si="8"/>
        <v>Fr</v>
      </c>
      <c r="C190" s="8">
        <f t="shared" si="10"/>
        <v>46206</v>
      </c>
      <c r="D190" s="8">
        <f t="shared" si="11"/>
        <v>46206</v>
      </c>
      <c r="E190" s="9"/>
      <c r="F190" s="37"/>
      <c r="G190" s="37"/>
      <c r="H190" s="11"/>
      <c r="I190" s="12" t="str">
        <f t="shared" si="9"/>
        <v/>
      </c>
      <c r="J190" s="13">
        <f>IF(L190,"",Einstellungen!$E$19)</f>
        <v>0.25</v>
      </c>
      <c r="K190" s="13" t="str">
        <f>IF(LEFT(I190,1)="⚠","",IF(I190="","",IF(L190,"",IF(J190="",IF(Einstellungen!$I$31=TRUE,"+ "&amp;TEXT(I190,"[h]:mm")&amp;" Std.","+ "&amp;TEXT(I190*24,"0,0")&amp;" Std."),IF(Einstellungen!$I$31=TRUE,IF(J190=I190,"  00:00",IF(J190&gt;I190,"- "&amp;TEXT(J190-I190,"[h]:mm;@"),"+ "&amp;TEXT(I190-J190,"[h]:mm;@"))),IF(J190=I190,"  0,0",IF(J190&gt;I190,"- "&amp;TEXT((J190-I190)*24,"0,0"),"+ "&amp;TEXT((I190-J190)*24,"0,0")))&amp;" Std.")))))</f>
        <v/>
      </c>
      <c r="L190" s="66" t="b" cm="1">
        <f t="array" ref="L190">OR(
  NOT(INDEX(Einstellungen!$J$22:$J$28,WEEKDAY(D190,2))),
  COUNTIF(Feiertage,D190)&gt;0
)</f>
        <v>0</v>
      </c>
      <c r="M190" s="32"/>
      <c r="N190" s="32"/>
    </row>
    <row r="191" spans="1:14" ht="24" customHeight="1">
      <c r="A191" s="29"/>
      <c r="B191" s="8" t="str">
        <f t="shared" si="8"/>
        <v>Sa</v>
      </c>
      <c r="C191" s="8">
        <f t="shared" si="10"/>
        <v>46207</v>
      </c>
      <c r="D191" s="8">
        <f t="shared" si="11"/>
        <v>46207</v>
      </c>
      <c r="E191" s="9"/>
      <c r="F191" s="37"/>
      <c r="G191" s="37"/>
      <c r="H191" s="11"/>
      <c r="I191" s="12" t="str">
        <f t="shared" si="9"/>
        <v/>
      </c>
      <c r="J191" s="13" t="str">
        <f>IF(L191,"",Einstellungen!$E$19)</f>
        <v/>
      </c>
      <c r="K191" s="13" t="str">
        <f>IF(LEFT(I191,1)="⚠","",IF(I191="","",IF(L191,"",IF(J191="",IF(Einstellungen!$I$31=TRUE,"+ "&amp;TEXT(I191,"[h]:mm")&amp;" Std.","+ "&amp;TEXT(I191*24,"0,0")&amp;" Std."),IF(Einstellungen!$I$31=TRUE,IF(J191=I191,"  00:00",IF(J191&gt;I191,"- "&amp;TEXT(J191-I191,"[h]:mm;@"),"+ "&amp;TEXT(I191-J191,"[h]:mm;@"))),IF(J191=I191,"  0,0",IF(J191&gt;I191,"- "&amp;TEXT((J191-I191)*24,"0,0"),"+ "&amp;TEXT((I191-J191)*24,"0,0")))&amp;" Std.")))))</f>
        <v/>
      </c>
      <c r="L191" s="66" t="b" cm="1">
        <f t="array" ref="L191">OR(
  NOT(INDEX(Einstellungen!$J$22:$J$28,WEEKDAY(D191,2))),
  COUNTIF(Feiertage,D191)&gt;0
)</f>
        <v>1</v>
      </c>
      <c r="M191" s="32"/>
      <c r="N191" s="32"/>
    </row>
    <row r="192" spans="1:14" ht="24" customHeight="1">
      <c r="A192" s="29"/>
      <c r="B192" s="8" t="str">
        <f t="shared" si="8"/>
        <v>So</v>
      </c>
      <c r="C192" s="8">
        <f t="shared" si="10"/>
        <v>46208</v>
      </c>
      <c r="D192" s="8">
        <f t="shared" si="11"/>
        <v>46208</v>
      </c>
      <c r="E192" s="9"/>
      <c r="F192" s="37"/>
      <c r="G192" s="37"/>
      <c r="H192" s="11"/>
      <c r="I192" s="12" t="str">
        <f t="shared" si="9"/>
        <v/>
      </c>
      <c r="J192" s="13" t="str">
        <f>IF(L192,"",Einstellungen!$E$19)</f>
        <v/>
      </c>
      <c r="K192" s="13" t="str">
        <f>IF(LEFT(I192,1)="⚠","",IF(I192="","",IF(L192,"",IF(J192="",IF(Einstellungen!$I$31=TRUE,"+ "&amp;TEXT(I192,"[h]:mm")&amp;" Std.","+ "&amp;TEXT(I192*24,"0,0")&amp;" Std."),IF(Einstellungen!$I$31=TRUE,IF(J192=I192,"  00:00",IF(J192&gt;I192,"- "&amp;TEXT(J192-I192,"[h]:mm;@"),"+ "&amp;TEXT(I192-J192,"[h]:mm;@"))),IF(J192=I192,"  0,0",IF(J192&gt;I192,"- "&amp;TEXT((J192-I192)*24,"0,0"),"+ "&amp;TEXT((I192-J192)*24,"0,0")))&amp;" Std.")))))</f>
        <v/>
      </c>
      <c r="L192" s="66" t="b" cm="1">
        <f t="array" ref="L192">OR(
  NOT(INDEX(Einstellungen!$J$22:$J$28,WEEKDAY(D192,2))),
  COUNTIF(Feiertage,D192)&gt;0
)</f>
        <v>1</v>
      </c>
      <c r="M192" s="32"/>
      <c r="N192" s="32"/>
    </row>
    <row r="193" spans="1:14" ht="24" customHeight="1">
      <c r="A193" s="29"/>
      <c r="B193" s="8" t="str">
        <f t="shared" si="8"/>
        <v>Mo</v>
      </c>
      <c r="C193" s="8">
        <f t="shared" si="10"/>
        <v>46209</v>
      </c>
      <c r="D193" s="8">
        <f t="shared" si="11"/>
        <v>46209</v>
      </c>
      <c r="E193" s="9"/>
      <c r="F193" s="37"/>
      <c r="G193" s="37"/>
      <c r="H193" s="11"/>
      <c r="I193" s="12" t="str">
        <f t="shared" si="9"/>
        <v/>
      </c>
      <c r="J193" s="13">
        <f>IF(L193,"",Einstellungen!$E$19)</f>
        <v>0.25</v>
      </c>
      <c r="K193" s="13" t="str">
        <f>IF(LEFT(I193,1)="⚠","",IF(I193="","",IF(L193,"",IF(J193="",IF(Einstellungen!$I$31=TRUE,"+ "&amp;TEXT(I193,"[h]:mm")&amp;" Std.","+ "&amp;TEXT(I193*24,"0,0")&amp;" Std."),IF(Einstellungen!$I$31=TRUE,IF(J193=I193,"  00:00",IF(J193&gt;I193,"- "&amp;TEXT(J193-I193,"[h]:mm;@"),"+ "&amp;TEXT(I193-J193,"[h]:mm;@"))),IF(J193=I193,"  0,0",IF(J193&gt;I193,"- "&amp;TEXT((J193-I193)*24,"0,0"),"+ "&amp;TEXT((I193-J193)*24,"0,0")))&amp;" Std.")))))</f>
        <v/>
      </c>
      <c r="L193" s="66" t="b" cm="1">
        <f t="array" ref="L193">OR(
  NOT(INDEX(Einstellungen!$J$22:$J$28,WEEKDAY(D193,2))),
  COUNTIF(Feiertage,D193)&gt;0
)</f>
        <v>0</v>
      </c>
      <c r="M193" s="32"/>
      <c r="N193" s="32"/>
    </row>
    <row r="194" spans="1:14" ht="24" customHeight="1">
      <c r="A194" s="29"/>
      <c r="B194" s="8" t="str">
        <f t="shared" si="8"/>
        <v>Di</v>
      </c>
      <c r="C194" s="8">
        <f t="shared" si="10"/>
        <v>46210</v>
      </c>
      <c r="D194" s="8">
        <f t="shared" si="11"/>
        <v>46210</v>
      </c>
      <c r="E194" s="9"/>
      <c r="F194" s="37"/>
      <c r="G194" s="37"/>
      <c r="H194" s="11"/>
      <c r="I194" s="12" t="str">
        <f t="shared" si="9"/>
        <v/>
      </c>
      <c r="J194" s="13">
        <f>IF(L194,"",Einstellungen!$E$19)</f>
        <v>0.25</v>
      </c>
      <c r="K194" s="13" t="str">
        <f>IF(LEFT(I194,1)="⚠","",IF(I194="","",IF(L194,"",IF(J194="",IF(Einstellungen!$I$31=TRUE,"+ "&amp;TEXT(I194,"[h]:mm")&amp;" Std.","+ "&amp;TEXT(I194*24,"0,0")&amp;" Std."),IF(Einstellungen!$I$31=TRUE,IF(J194=I194,"  00:00",IF(J194&gt;I194,"- "&amp;TEXT(J194-I194,"[h]:mm;@"),"+ "&amp;TEXT(I194-J194,"[h]:mm;@"))),IF(J194=I194,"  0,0",IF(J194&gt;I194,"- "&amp;TEXT((J194-I194)*24,"0,0"),"+ "&amp;TEXT((I194-J194)*24,"0,0")))&amp;" Std.")))))</f>
        <v/>
      </c>
      <c r="L194" s="66" t="b" cm="1">
        <f t="array" ref="L194">OR(
  NOT(INDEX(Einstellungen!$J$22:$J$28,WEEKDAY(D194,2))),
  COUNTIF(Feiertage,D194)&gt;0
)</f>
        <v>0</v>
      </c>
      <c r="M194" s="32"/>
      <c r="N194" s="32"/>
    </row>
    <row r="195" spans="1:14" ht="24" customHeight="1">
      <c r="A195" s="29"/>
      <c r="B195" s="8" t="str">
        <f t="shared" si="8"/>
        <v>Mi</v>
      </c>
      <c r="C195" s="8">
        <f t="shared" si="10"/>
        <v>46211</v>
      </c>
      <c r="D195" s="8">
        <f t="shared" si="11"/>
        <v>46211</v>
      </c>
      <c r="E195" s="9"/>
      <c r="F195" s="37"/>
      <c r="G195" s="37"/>
      <c r="H195" s="11"/>
      <c r="I195" s="12" t="str">
        <f t="shared" si="9"/>
        <v/>
      </c>
      <c r="J195" s="13">
        <f>IF(L195,"",Einstellungen!$E$19)</f>
        <v>0.25</v>
      </c>
      <c r="K195" s="13" t="str">
        <f>IF(LEFT(I195,1)="⚠","",IF(I195="","",IF(L195,"",IF(J195="",IF(Einstellungen!$I$31=TRUE,"+ "&amp;TEXT(I195,"[h]:mm")&amp;" Std.","+ "&amp;TEXT(I195*24,"0,0")&amp;" Std."),IF(Einstellungen!$I$31=TRUE,IF(J195=I195,"  00:00",IF(J195&gt;I195,"- "&amp;TEXT(J195-I195,"[h]:mm;@"),"+ "&amp;TEXT(I195-J195,"[h]:mm;@"))),IF(J195=I195,"  0,0",IF(J195&gt;I195,"- "&amp;TEXT((J195-I195)*24,"0,0"),"+ "&amp;TEXT((I195-J195)*24,"0,0")))&amp;" Std.")))))</f>
        <v/>
      </c>
      <c r="L195" s="66" t="b" cm="1">
        <f t="array" ref="L195">OR(
  NOT(INDEX(Einstellungen!$J$22:$J$28,WEEKDAY(D195,2))),
  COUNTIF(Feiertage,D195)&gt;0
)</f>
        <v>0</v>
      </c>
      <c r="M195" s="32"/>
      <c r="N195" s="32"/>
    </row>
    <row r="196" spans="1:14" ht="24" customHeight="1">
      <c r="A196" s="29"/>
      <c r="B196" s="8" t="str">
        <f t="shared" si="8"/>
        <v>Do</v>
      </c>
      <c r="C196" s="8">
        <f t="shared" si="10"/>
        <v>46212</v>
      </c>
      <c r="D196" s="8">
        <f t="shared" si="11"/>
        <v>46212</v>
      </c>
      <c r="E196" s="9"/>
      <c r="F196" s="37"/>
      <c r="G196" s="37"/>
      <c r="H196" s="11"/>
      <c r="I196" s="12" t="str">
        <f t="shared" si="9"/>
        <v/>
      </c>
      <c r="J196" s="13">
        <f>IF(L196,"",Einstellungen!$E$19)</f>
        <v>0.25</v>
      </c>
      <c r="K196" s="13" t="str">
        <f>IF(LEFT(I196,1)="⚠","",IF(I196="","",IF(L196,"",IF(J196="",IF(Einstellungen!$I$31=TRUE,"+ "&amp;TEXT(I196,"[h]:mm")&amp;" Std.","+ "&amp;TEXT(I196*24,"0,0")&amp;" Std."),IF(Einstellungen!$I$31=TRUE,IF(J196=I196,"  00:00",IF(J196&gt;I196,"- "&amp;TEXT(J196-I196,"[h]:mm;@"),"+ "&amp;TEXT(I196-J196,"[h]:mm;@"))),IF(J196=I196,"  0,0",IF(J196&gt;I196,"- "&amp;TEXT((J196-I196)*24,"0,0"),"+ "&amp;TEXT((I196-J196)*24,"0,0")))&amp;" Std.")))))</f>
        <v/>
      </c>
      <c r="L196" s="66" t="b" cm="1">
        <f t="array" ref="L196">OR(
  NOT(INDEX(Einstellungen!$J$22:$J$28,WEEKDAY(D196,2))),
  COUNTIF(Feiertage,D196)&gt;0
)</f>
        <v>0</v>
      </c>
      <c r="M196" s="32"/>
      <c r="N196" s="32"/>
    </row>
    <row r="197" spans="1:14" ht="24" customHeight="1">
      <c r="A197" s="29"/>
      <c r="B197" s="8" t="str">
        <f t="shared" si="8"/>
        <v>Fr</v>
      </c>
      <c r="C197" s="8">
        <f t="shared" si="10"/>
        <v>46213</v>
      </c>
      <c r="D197" s="8">
        <f t="shared" si="11"/>
        <v>46213</v>
      </c>
      <c r="E197" s="9"/>
      <c r="F197" s="37"/>
      <c r="G197" s="37"/>
      <c r="H197" s="11"/>
      <c r="I197" s="12" t="str">
        <f t="shared" si="9"/>
        <v/>
      </c>
      <c r="J197" s="13">
        <f>IF(L197,"",Einstellungen!$E$19)</f>
        <v>0.25</v>
      </c>
      <c r="K197" s="13" t="str">
        <f>IF(LEFT(I197,1)="⚠","",IF(I197="","",IF(L197,"",IF(J197="",IF(Einstellungen!$I$31=TRUE,"+ "&amp;TEXT(I197,"[h]:mm")&amp;" Std.","+ "&amp;TEXT(I197*24,"0,0")&amp;" Std."),IF(Einstellungen!$I$31=TRUE,IF(J197=I197,"  00:00",IF(J197&gt;I197,"- "&amp;TEXT(J197-I197,"[h]:mm;@"),"+ "&amp;TEXT(I197-J197,"[h]:mm;@"))),IF(J197=I197,"  0,0",IF(J197&gt;I197,"- "&amp;TEXT((J197-I197)*24,"0,0"),"+ "&amp;TEXT((I197-J197)*24,"0,0")))&amp;" Std.")))))</f>
        <v/>
      </c>
      <c r="L197" s="66" t="b" cm="1">
        <f t="array" ref="L197">OR(
  NOT(INDEX(Einstellungen!$J$22:$J$28,WEEKDAY(D197,2))),
  COUNTIF(Feiertage,D197)&gt;0
)</f>
        <v>0</v>
      </c>
      <c r="M197" s="32"/>
      <c r="N197" s="32"/>
    </row>
    <row r="198" spans="1:14" ht="24" customHeight="1">
      <c r="A198" s="29"/>
      <c r="B198" s="8" t="str">
        <f t="shared" si="8"/>
        <v>Sa</v>
      </c>
      <c r="C198" s="8">
        <f t="shared" si="10"/>
        <v>46214</v>
      </c>
      <c r="D198" s="8">
        <f t="shared" si="11"/>
        <v>46214</v>
      </c>
      <c r="E198" s="9"/>
      <c r="F198" s="37"/>
      <c r="G198" s="37"/>
      <c r="H198" s="11"/>
      <c r="I198" s="12" t="str">
        <f t="shared" si="9"/>
        <v/>
      </c>
      <c r="J198" s="13" t="str">
        <f>IF(L198,"",Einstellungen!$E$19)</f>
        <v/>
      </c>
      <c r="K198" s="13" t="str">
        <f>IF(LEFT(I198,1)="⚠","",IF(I198="","",IF(L198,"",IF(J198="",IF(Einstellungen!$I$31=TRUE,"+ "&amp;TEXT(I198,"[h]:mm")&amp;" Std.","+ "&amp;TEXT(I198*24,"0,0")&amp;" Std."),IF(Einstellungen!$I$31=TRUE,IF(J198=I198,"  00:00",IF(J198&gt;I198,"- "&amp;TEXT(J198-I198,"[h]:mm;@"),"+ "&amp;TEXT(I198-J198,"[h]:mm;@"))),IF(J198=I198,"  0,0",IF(J198&gt;I198,"- "&amp;TEXT((J198-I198)*24,"0,0"),"+ "&amp;TEXT((I198-J198)*24,"0,0")))&amp;" Std.")))))</f>
        <v/>
      </c>
      <c r="L198" s="66" t="b" cm="1">
        <f t="array" ref="L198">OR(
  NOT(INDEX(Einstellungen!$J$22:$J$28,WEEKDAY(D198,2))),
  COUNTIF(Feiertage,D198)&gt;0
)</f>
        <v>1</v>
      </c>
      <c r="M198" s="32"/>
      <c r="N198" s="32"/>
    </row>
    <row r="199" spans="1:14" ht="24" customHeight="1">
      <c r="A199" s="29"/>
      <c r="B199" s="8" t="str">
        <f t="shared" ref="B199:B262" si="12">CHOOSE(WEEKDAY(D199,2),"Mo","Di","Mi","Do","Fr","Sa","So")</f>
        <v>So</v>
      </c>
      <c r="C199" s="8">
        <f t="shared" si="10"/>
        <v>46215</v>
      </c>
      <c r="D199" s="8">
        <f t="shared" si="11"/>
        <v>46215</v>
      </c>
      <c r="E199" s="9"/>
      <c r="F199" s="37"/>
      <c r="G199" s="37"/>
      <c r="H199" s="11"/>
      <c r="I199" s="12" t="str">
        <f t="shared" ref="I199:I262" si="13">IF(OR(ISBLANK(F199),ISBLANK(G199)),"",IF(OR(ISTEXT(F199),ISTEXT(G199),ISTEXT(H199)),"⚠ Eingabe prüfen",IF((G199-F199-H199)&lt;0,"⚠ Zeitfehler",G199-F199-H199)))</f>
        <v/>
      </c>
      <c r="J199" s="13" t="str">
        <f>IF(L199,"",Einstellungen!$E$19)</f>
        <v/>
      </c>
      <c r="K199" s="13" t="str">
        <f>IF(LEFT(I199,1)="⚠","",IF(I199="","",IF(L199,"",IF(J199="",IF(Einstellungen!$I$31=TRUE,"+ "&amp;TEXT(I199,"[h]:mm")&amp;" Std.","+ "&amp;TEXT(I199*24,"0,0")&amp;" Std."),IF(Einstellungen!$I$31=TRUE,IF(J199=I199,"  00:00",IF(J199&gt;I199,"- "&amp;TEXT(J199-I199,"[h]:mm;@"),"+ "&amp;TEXT(I199-J199,"[h]:mm;@"))),IF(J199=I199,"  0,0",IF(J199&gt;I199,"- "&amp;TEXT((J199-I199)*24,"0,0"),"+ "&amp;TEXT((I199-J199)*24,"0,0")))&amp;" Std.")))))</f>
        <v/>
      </c>
      <c r="L199" s="66" t="b" cm="1">
        <f t="array" ref="L199">OR(
  NOT(INDEX(Einstellungen!$J$22:$J$28,WEEKDAY(D199,2))),
  COUNTIF(Feiertage,D199)&gt;0
)</f>
        <v>1</v>
      </c>
      <c r="M199" s="32"/>
      <c r="N199" s="32"/>
    </row>
    <row r="200" spans="1:14" ht="24" customHeight="1">
      <c r="A200" s="29"/>
      <c r="B200" s="8" t="str">
        <f t="shared" si="12"/>
        <v>Mo</v>
      </c>
      <c r="C200" s="8">
        <f t="shared" ref="C200:C263" si="14">IF(C199+1&lt;EDATE($C$7,12),C199+1,"")</f>
        <v>46216</v>
      </c>
      <c r="D200" s="8">
        <f t="shared" si="11"/>
        <v>46216</v>
      </c>
      <c r="E200" s="9"/>
      <c r="F200" s="37"/>
      <c r="G200" s="37"/>
      <c r="H200" s="11"/>
      <c r="I200" s="12" t="str">
        <f t="shared" si="13"/>
        <v/>
      </c>
      <c r="J200" s="13">
        <f>IF(L200,"",Einstellungen!$E$19)</f>
        <v>0.25</v>
      </c>
      <c r="K200" s="13" t="str">
        <f>IF(LEFT(I200,1)="⚠","",IF(I200="","",IF(L200,"",IF(J200="",IF(Einstellungen!$I$31=TRUE,"+ "&amp;TEXT(I200,"[h]:mm")&amp;" Std.","+ "&amp;TEXT(I200*24,"0,0")&amp;" Std."),IF(Einstellungen!$I$31=TRUE,IF(J200=I200,"  00:00",IF(J200&gt;I200,"- "&amp;TEXT(J200-I200,"[h]:mm;@"),"+ "&amp;TEXT(I200-J200,"[h]:mm;@"))),IF(J200=I200,"  0,0",IF(J200&gt;I200,"- "&amp;TEXT((J200-I200)*24,"0,0"),"+ "&amp;TEXT((I200-J200)*24,"0,0")))&amp;" Std.")))))</f>
        <v/>
      </c>
      <c r="L200" s="66" t="b" cm="1">
        <f t="array" ref="L200">OR(
  NOT(INDEX(Einstellungen!$J$22:$J$28,WEEKDAY(D200,2))),
  COUNTIF(Feiertage,D200)&gt;0
)</f>
        <v>0</v>
      </c>
      <c r="M200" s="32"/>
      <c r="N200" s="32"/>
    </row>
    <row r="201" spans="1:14" ht="24" customHeight="1">
      <c r="A201" s="29"/>
      <c r="B201" s="8" t="str">
        <f t="shared" si="12"/>
        <v>Di</v>
      </c>
      <c r="C201" s="8">
        <f t="shared" si="14"/>
        <v>46217</v>
      </c>
      <c r="D201" s="8">
        <f t="shared" ref="D201:D264" si="15">IF(D200+1&lt;EDATE($D$7,12),D200+1,"")</f>
        <v>46217</v>
      </c>
      <c r="E201" s="9"/>
      <c r="F201" s="37"/>
      <c r="G201" s="37"/>
      <c r="H201" s="11"/>
      <c r="I201" s="12" t="str">
        <f t="shared" si="13"/>
        <v/>
      </c>
      <c r="J201" s="13">
        <f>IF(L201,"",Einstellungen!$E$19)</f>
        <v>0.25</v>
      </c>
      <c r="K201" s="13" t="str">
        <f>IF(LEFT(I201,1)="⚠","",IF(I201="","",IF(L201,"",IF(J201="",IF(Einstellungen!$I$31=TRUE,"+ "&amp;TEXT(I201,"[h]:mm")&amp;" Std.","+ "&amp;TEXT(I201*24,"0,0")&amp;" Std."),IF(Einstellungen!$I$31=TRUE,IF(J201=I201,"  00:00",IF(J201&gt;I201,"- "&amp;TEXT(J201-I201,"[h]:mm;@"),"+ "&amp;TEXT(I201-J201,"[h]:mm;@"))),IF(J201=I201,"  0,0",IF(J201&gt;I201,"- "&amp;TEXT((J201-I201)*24,"0,0"),"+ "&amp;TEXT((I201-J201)*24,"0,0")))&amp;" Std.")))))</f>
        <v/>
      </c>
      <c r="L201" s="66" t="b" cm="1">
        <f t="array" ref="L201">OR(
  NOT(INDEX(Einstellungen!$J$22:$J$28,WEEKDAY(D201,2))),
  COUNTIF(Feiertage,D201)&gt;0
)</f>
        <v>0</v>
      </c>
      <c r="M201" s="32"/>
      <c r="N201" s="32"/>
    </row>
    <row r="202" spans="1:14" ht="24" customHeight="1">
      <c r="A202" s="29"/>
      <c r="B202" s="8" t="str">
        <f t="shared" si="12"/>
        <v>Mi</v>
      </c>
      <c r="C202" s="8">
        <f t="shared" si="14"/>
        <v>46218</v>
      </c>
      <c r="D202" s="8">
        <f t="shared" si="15"/>
        <v>46218</v>
      </c>
      <c r="E202" s="9"/>
      <c r="F202" s="37"/>
      <c r="G202" s="37"/>
      <c r="H202" s="11"/>
      <c r="I202" s="12" t="str">
        <f t="shared" si="13"/>
        <v/>
      </c>
      <c r="J202" s="13">
        <f>IF(L202,"",Einstellungen!$E$19)</f>
        <v>0.25</v>
      </c>
      <c r="K202" s="13" t="str">
        <f>IF(LEFT(I202,1)="⚠","",IF(I202="","",IF(L202,"",IF(J202="",IF(Einstellungen!$I$31=TRUE,"+ "&amp;TEXT(I202,"[h]:mm")&amp;" Std.","+ "&amp;TEXT(I202*24,"0,0")&amp;" Std."),IF(Einstellungen!$I$31=TRUE,IF(J202=I202,"  00:00",IF(J202&gt;I202,"- "&amp;TEXT(J202-I202,"[h]:mm;@"),"+ "&amp;TEXT(I202-J202,"[h]:mm;@"))),IF(J202=I202,"  0,0",IF(J202&gt;I202,"- "&amp;TEXT((J202-I202)*24,"0,0"),"+ "&amp;TEXT((I202-J202)*24,"0,0")))&amp;" Std.")))))</f>
        <v/>
      </c>
      <c r="L202" s="66" t="b" cm="1">
        <f t="array" ref="L202">OR(
  NOT(INDEX(Einstellungen!$J$22:$J$28,WEEKDAY(D202,2))),
  COUNTIF(Feiertage,D202)&gt;0
)</f>
        <v>0</v>
      </c>
      <c r="M202" s="32"/>
      <c r="N202" s="32"/>
    </row>
    <row r="203" spans="1:14" ht="24" customHeight="1">
      <c r="A203" s="29"/>
      <c r="B203" s="8" t="str">
        <f t="shared" si="12"/>
        <v>Do</v>
      </c>
      <c r="C203" s="8">
        <f t="shared" si="14"/>
        <v>46219</v>
      </c>
      <c r="D203" s="8">
        <f t="shared" si="15"/>
        <v>46219</v>
      </c>
      <c r="E203" s="9"/>
      <c r="F203" s="37"/>
      <c r="G203" s="37"/>
      <c r="H203" s="11"/>
      <c r="I203" s="12" t="str">
        <f t="shared" si="13"/>
        <v/>
      </c>
      <c r="J203" s="13">
        <f>IF(L203,"",Einstellungen!$E$19)</f>
        <v>0.25</v>
      </c>
      <c r="K203" s="13" t="str">
        <f>IF(LEFT(I203,1)="⚠","",IF(I203="","",IF(L203,"",IF(J203="",IF(Einstellungen!$I$31=TRUE,"+ "&amp;TEXT(I203,"[h]:mm")&amp;" Std.","+ "&amp;TEXT(I203*24,"0,0")&amp;" Std."),IF(Einstellungen!$I$31=TRUE,IF(J203=I203,"  00:00",IF(J203&gt;I203,"- "&amp;TEXT(J203-I203,"[h]:mm;@"),"+ "&amp;TEXT(I203-J203,"[h]:mm;@"))),IF(J203=I203,"  0,0",IF(J203&gt;I203,"- "&amp;TEXT((J203-I203)*24,"0,0"),"+ "&amp;TEXT((I203-J203)*24,"0,0")))&amp;" Std.")))))</f>
        <v/>
      </c>
      <c r="L203" s="66" t="b" cm="1">
        <f t="array" ref="L203">OR(
  NOT(INDEX(Einstellungen!$J$22:$J$28,WEEKDAY(D203,2))),
  COUNTIF(Feiertage,D203)&gt;0
)</f>
        <v>0</v>
      </c>
      <c r="M203" s="32"/>
      <c r="N203" s="32"/>
    </row>
    <row r="204" spans="1:14" ht="24" customHeight="1">
      <c r="A204" s="29"/>
      <c r="B204" s="8" t="str">
        <f t="shared" si="12"/>
        <v>Fr</v>
      </c>
      <c r="C204" s="8">
        <f t="shared" si="14"/>
        <v>46220</v>
      </c>
      <c r="D204" s="8">
        <f t="shared" si="15"/>
        <v>46220</v>
      </c>
      <c r="E204" s="9"/>
      <c r="F204" s="37"/>
      <c r="G204" s="37"/>
      <c r="H204" s="11"/>
      <c r="I204" s="12" t="str">
        <f t="shared" si="13"/>
        <v/>
      </c>
      <c r="J204" s="13">
        <f>IF(L204,"",Einstellungen!$E$19)</f>
        <v>0.25</v>
      </c>
      <c r="K204" s="13" t="str">
        <f>IF(LEFT(I204,1)="⚠","",IF(I204="","",IF(L204,"",IF(J204="",IF(Einstellungen!$I$31=TRUE,"+ "&amp;TEXT(I204,"[h]:mm")&amp;" Std.","+ "&amp;TEXT(I204*24,"0,0")&amp;" Std."),IF(Einstellungen!$I$31=TRUE,IF(J204=I204,"  00:00",IF(J204&gt;I204,"- "&amp;TEXT(J204-I204,"[h]:mm;@"),"+ "&amp;TEXT(I204-J204,"[h]:mm;@"))),IF(J204=I204,"  0,0",IF(J204&gt;I204,"- "&amp;TEXT((J204-I204)*24,"0,0"),"+ "&amp;TEXT((I204-J204)*24,"0,0")))&amp;" Std.")))))</f>
        <v/>
      </c>
      <c r="L204" s="66" t="b" cm="1">
        <f t="array" ref="L204">OR(
  NOT(INDEX(Einstellungen!$J$22:$J$28,WEEKDAY(D204,2))),
  COUNTIF(Feiertage,D204)&gt;0
)</f>
        <v>0</v>
      </c>
      <c r="M204" s="32"/>
      <c r="N204" s="32"/>
    </row>
    <row r="205" spans="1:14" ht="24" customHeight="1">
      <c r="A205" s="29"/>
      <c r="B205" s="8" t="str">
        <f t="shared" si="12"/>
        <v>Sa</v>
      </c>
      <c r="C205" s="8">
        <f t="shared" si="14"/>
        <v>46221</v>
      </c>
      <c r="D205" s="8">
        <f t="shared" si="15"/>
        <v>46221</v>
      </c>
      <c r="E205" s="9"/>
      <c r="F205" s="37"/>
      <c r="G205" s="37"/>
      <c r="H205" s="11"/>
      <c r="I205" s="12" t="str">
        <f t="shared" si="13"/>
        <v/>
      </c>
      <c r="J205" s="13" t="str">
        <f>IF(L205,"",Einstellungen!$E$19)</f>
        <v/>
      </c>
      <c r="K205" s="13" t="str">
        <f>IF(LEFT(I205,1)="⚠","",IF(I205="","",IF(L205,"",IF(J205="",IF(Einstellungen!$I$31=TRUE,"+ "&amp;TEXT(I205,"[h]:mm")&amp;" Std.","+ "&amp;TEXT(I205*24,"0,0")&amp;" Std."),IF(Einstellungen!$I$31=TRUE,IF(J205=I205,"  00:00",IF(J205&gt;I205,"- "&amp;TEXT(J205-I205,"[h]:mm;@"),"+ "&amp;TEXT(I205-J205,"[h]:mm;@"))),IF(J205=I205,"  0,0",IF(J205&gt;I205,"- "&amp;TEXT((J205-I205)*24,"0,0"),"+ "&amp;TEXT((I205-J205)*24,"0,0")))&amp;" Std.")))))</f>
        <v/>
      </c>
      <c r="L205" s="66" t="b" cm="1">
        <f t="array" ref="L205">OR(
  NOT(INDEX(Einstellungen!$J$22:$J$28,WEEKDAY(D205,2))),
  COUNTIF(Feiertage,D205)&gt;0
)</f>
        <v>1</v>
      </c>
      <c r="M205" s="32"/>
      <c r="N205" s="32"/>
    </row>
    <row r="206" spans="1:14" ht="24" customHeight="1">
      <c r="A206" s="29"/>
      <c r="B206" s="8" t="str">
        <f t="shared" si="12"/>
        <v>So</v>
      </c>
      <c r="C206" s="8">
        <f t="shared" si="14"/>
        <v>46222</v>
      </c>
      <c r="D206" s="8">
        <f t="shared" si="15"/>
        <v>46222</v>
      </c>
      <c r="E206" s="9"/>
      <c r="F206" s="37"/>
      <c r="G206" s="37"/>
      <c r="H206" s="11"/>
      <c r="I206" s="12" t="str">
        <f t="shared" si="13"/>
        <v/>
      </c>
      <c r="J206" s="13" t="str">
        <f>IF(L206,"",Einstellungen!$E$19)</f>
        <v/>
      </c>
      <c r="K206" s="13" t="str">
        <f>IF(LEFT(I206,1)="⚠","",IF(I206="","",IF(L206,"",IF(J206="",IF(Einstellungen!$I$31=TRUE,"+ "&amp;TEXT(I206,"[h]:mm")&amp;" Std.","+ "&amp;TEXT(I206*24,"0,0")&amp;" Std."),IF(Einstellungen!$I$31=TRUE,IF(J206=I206,"  00:00",IF(J206&gt;I206,"- "&amp;TEXT(J206-I206,"[h]:mm;@"),"+ "&amp;TEXT(I206-J206,"[h]:mm;@"))),IF(J206=I206,"  0,0",IF(J206&gt;I206,"- "&amp;TEXT((J206-I206)*24,"0,0"),"+ "&amp;TEXT((I206-J206)*24,"0,0")))&amp;" Std.")))))</f>
        <v/>
      </c>
      <c r="L206" s="66" t="b" cm="1">
        <f t="array" ref="L206">OR(
  NOT(INDEX(Einstellungen!$J$22:$J$28,WEEKDAY(D206,2))),
  COUNTIF(Feiertage,D206)&gt;0
)</f>
        <v>1</v>
      </c>
      <c r="M206" s="32"/>
      <c r="N206" s="32"/>
    </row>
    <row r="207" spans="1:14" ht="24" customHeight="1">
      <c r="A207" s="29"/>
      <c r="B207" s="8" t="str">
        <f t="shared" si="12"/>
        <v>Mo</v>
      </c>
      <c r="C207" s="8">
        <f t="shared" si="14"/>
        <v>46223</v>
      </c>
      <c r="D207" s="8">
        <f t="shared" si="15"/>
        <v>46223</v>
      </c>
      <c r="E207" s="9"/>
      <c r="F207" s="37"/>
      <c r="G207" s="37"/>
      <c r="H207" s="11"/>
      <c r="I207" s="12" t="str">
        <f t="shared" si="13"/>
        <v/>
      </c>
      <c r="J207" s="13">
        <f>IF(L207,"",Einstellungen!$E$19)</f>
        <v>0.25</v>
      </c>
      <c r="K207" s="13" t="str">
        <f>IF(LEFT(I207,1)="⚠","",IF(I207="","",IF(L207,"",IF(J207="",IF(Einstellungen!$I$31=TRUE,"+ "&amp;TEXT(I207,"[h]:mm")&amp;" Std.","+ "&amp;TEXT(I207*24,"0,0")&amp;" Std."),IF(Einstellungen!$I$31=TRUE,IF(J207=I207,"  00:00",IF(J207&gt;I207,"- "&amp;TEXT(J207-I207,"[h]:mm;@"),"+ "&amp;TEXT(I207-J207,"[h]:mm;@"))),IF(J207=I207,"  0,0",IF(J207&gt;I207,"- "&amp;TEXT((J207-I207)*24,"0,0"),"+ "&amp;TEXT((I207-J207)*24,"0,0")))&amp;" Std.")))))</f>
        <v/>
      </c>
      <c r="L207" s="66" t="b" cm="1">
        <f t="array" ref="L207">OR(
  NOT(INDEX(Einstellungen!$J$22:$J$28,WEEKDAY(D207,2))),
  COUNTIF(Feiertage,D207)&gt;0
)</f>
        <v>0</v>
      </c>
      <c r="M207" s="32"/>
      <c r="N207" s="32"/>
    </row>
    <row r="208" spans="1:14" ht="24" customHeight="1">
      <c r="A208" s="29"/>
      <c r="B208" s="8" t="str">
        <f t="shared" si="12"/>
        <v>Di</v>
      </c>
      <c r="C208" s="8">
        <f t="shared" si="14"/>
        <v>46224</v>
      </c>
      <c r="D208" s="8">
        <f t="shared" si="15"/>
        <v>46224</v>
      </c>
      <c r="E208" s="9"/>
      <c r="F208" s="37"/>
      <c r="G208" s="37"/>
      <c r="H208" s="11"/>
      <c r="I208" s="12" t="str">
        <f t="shared" si="13"/>
        <v/>
      </c>
      <c r="J208" s="13">
        <f>IF(L208,"",Einstellungen!$E$19)</f>
        <v>0.25</v>
      </c>
      <c r="K208" s="13" t="str">
        <f>IF(LEFT(I208,1)="⚠","",IF(I208="","",IF(L208,"",IF(J208="",IF(Einstellungen!$I$31=TRUE,"+ "&amp;TEXT(I208,"[h]:mm")&amp;" Std.","+ "&amp;TEXT(I208*24,"0,0")&amp;" Std."),IF(Einstellungen!$I$31=TRUE,IF(J208=I208,"  00:00",IF(J208&gt;I208,"- "&amp;TEXT(J208-I208,"[h]:mm;@"),"+ "&amp;TEXT(I208-J208,"[h]:mm;@"))),IF(J208=I208,"  0,0",IF(J208&gt;I208,"- "&amp;TEXT((J208-I208)*24,"0,0"),"+ "&amp;TEXT((I208-J208)*24,"0,0")))&amp;" Std.")))))</f>
        <v/>
      </c>
      <c r="L208" s="66" t="b" cm="1">
        <f t="array" ref="L208">OR(
  NOT(INDEX(Einstellungen!$J$22:$J$28,WEEKDAY(D208,2))),
  COUNTIF(Feiertage,D208)&gt;0
)</f>
        <v>0</v>
      </c>
      <c r="M208" s="32"/>
      <c r="N208" s="32"/>
    </row>
    <row r="209" spans="1:14" ht="24" customHeight="1">
      <c r="A209" s="29"/>
      <c r="B209" s="8" t="str">
        <f t="shared" si="12"/>
        <v>Mi</v>
      </c>
      <c r="C209" s="8">
        <f t="shared" si="14"/>
        <v>46225</v>
      </c>
      <c r="D209" s="8">
        <f t="shared" si="15"/>
        <v>46225</v>
      </c>
      <c r="E209" s="9"/>
      <c r="F209" s="37"/>
      <c r="G209" s="37"/>
      <c r="H209" s="11"/>
      <c r="I209" s="12" t="str">
        <f t="shared" si="13"/>
        <v/>
      </c>
      <c r="J209" s="13">
        <f>IF(L209,"",Einstellungen!$E$19)</f>
        <v>0.25</v>
      </c>
      <c r="K209" s="13" t="str">
        <f>IF(LEFT(I209,1)="⚠","",IF(I209="","",IF(L209,"",IF(J209="",IF(Einstellungen!$I$31=TRUE,"+ "&amp;TEXT(I209,"[h]:mm")&amp;" Std.","+ "&amp;TEXT(I209*24,"0,0")&amp;" Std."),IF(Einstellungen!$I$31=TRUE,IF(J209=I209,"  00:00",IF(J209&gt;I209,"- "&amp;TEXT(J209-I209,"[h]:mm;@"),"+ "&amp;TEXT(I209-J209,"[h]:mm;@"))),IF(J209=I209,"  0,0",IF(J209&gt;I209,"- "&amp;TEXT((J209-I209)*24,"0,0"),"+ "&amp;TEXT((I209-J209)*24,"0,0")))&amp;" Std.")))))</f>
        <v/>
      </c>
      <c r="L209" s="66" t="b" cm="1">
        <f t="array" ref="L209">OR(
  NOT(INDEX(Einstellungen!$J$22:$J$28,WEEKDAY(D209,2))),
  COUNTIF(Feiertage,D209)&gt;0
)</f>
        <v>0</v>
      </c>
      <c r="M209" s="32"/>
      <c r="N209" s="32"/>
    </row>
    <row r="210" spans="1:14" ht="24" customHeight="1">
      <c r="A210" s="29"/>
      <c r="B210" s="8" t="str">
        <f t="shared" si="12"/>
        <v>Do</v>
      </c>
      <c r="C210" s="8">
        <f t="shared" si="14"/>
        <v>46226</v>
      </c>
      <c r="D210" s="8">
        <f t="shared" si="15"/>
        <v>46226</v>
      </c>
      <c r="E210" s="9"/>
      <c r="F210" s="37"/>
      <c r="G210" s="37"/>
      <c r="H210" s="11"/>
      <c r="I210" s="12" t="str">
        <f t="shared" si="13"/>
        <v/>
      </c>
      <c r="J210" s="13">
        <f>IF(L210,"",Einstellungen!$E$19)</f>
        <v>0.25</v>
      </c>
      <c r="K210" s="13" t="str">
        <f>IF(LEFT(I210,1)="⚠","",IF(I210="","",IF(L210,"",IF(J210="",IF(Einstellungen!$I$31=TRUE,"+ "&amp;TEXT(I210,"[h]:mm")&amp;" Std.","+ "&amp;TEXT(I210*24,"0,0")&amp;" Std."),IF(Einstellungen!$I$31=TRUE,IF(J210=I210,"  00:00",IF(J210&gt;I210,"- "&amp;TEXT(J210-I210,"[h]:mm;@"),"+ "&amp;TEXT(I210-J210,"[h]:mm;@"))),IF(J210=I210,"  0,0",IF(J210&gt;I210,"- "&amp;TEXT((J210-I210)*24,"0,0"),"+ "&amp;TEXT((I210-J210)*24,"0,0")))&amp;" Std.")))))</f>
        <v/>
      </c>
      <c r="L210" s="66" t="b" cm="1">
        <f t="array" ref="L210">OR(
  NOT(INDEX(Einstellungen!$J$22:$J$28,WEEKDAY(D210,2))),
  COUNTIF(Feiertage,D210)&gt;0
)</f>
        <v>0</v>
      </c>
      <c r="M210" s="32"/>
      <c r="N210" s="32"/>
    </row>
    <row r="211" spans="1:14" ht="24" customHeight="1">
      <c r="A211" s="29"/>
      <c r="B211" s="8" t="str">
        <f t="shared" si="12"/>
        <v>Fr</v>
      </c>
      <c r="C211" s="8">
        <f t="shared" si="14"/>
        <v>46227</v>
      </c>
      <c r="D211" s="8">
        <f t="shared" si="15"/>
        <v>46227</v>
      </c>
      <c r="E211" s="9"/>
      <c r="F211" s="37"/>
      <c r="G211" s="37"/>
      <c r="H211" s="11"/>
      <c r="I211" s="12" t="str">
        <f t="shared" si="13"/>
        <v/>
      </c>
      <c r="J211" s="13">
        <f>IF(L211,"",Einstellungen!$E$19)</f>
        <v>0.25</v>
      </c>
      <c r="K211" s="13" t="str">
        <f>IF(LEFT(I211,1)="⚠","",IF(I211="","",IF(L211,"",IF(J211="",IF(Einstellungen!$I$31=TRUE,"+ "&amp;TEXT(I211,"[h]:mm")&amp;" Std.","+ "&amp;TEXT(I211*24,"0,0")&amp;" Std."),IF(Einstellungen!$I$31=TRUE,IF(J211=I211,"  00:00",IF(J211&gt;I211,"- "&amp;TEXT(J211-I211,"[h]:mm;@"),"+ "&amp;TEXT(I211-J211,"[h]:mm;@"))),IF(J211=I211,"  0,0",IF(J211&gt;I211,"- "&amp;TEXT((J211-I211)*24,"0,0"),"+ "&amp;TEXT((I211-J211)*24,"0,0")))&amp;" Std.")))))</f>
        <v/>
      </c>
      <c r="L211" s="66" t="b" cm="1">
        <f t="array" ref="L211">OR(
  NOT(INDEX(Einstellungen!$J$22:$J$28,WEEKDAY(D211,2))),
  COUNTIF(Feiertage,D211)&gt;0
)</f>
        <v>0</v>
      </c>
      <c r="M211" s="32"/>
      <c r="N211" s="32"/>
    </row>
    <row r="212" spans="1:14" ht="24" customHeight="1">
      <c r="A212" s="29"/>
      <c r="B212" s="8" t="str">
        <f t="shared" si="12"/>
        <v>Sa</v>
      </c>
      <c r="C212" s="8">
        <f t="shared" si="14"/>
        <v>46228</v>
      </c>
      <c r="D212" s="8">
        <f t="shared" si="15"/>
        <v>46228</v>
      </c>
      <c r="E212" s="9"/>
      <c r="F212" s="37"/>
      <c r="G212" s="37"/>
      <c r="H212" s="11"/>
      <c r="I212" s="12" t="str">
        <f t="shared" si="13"/>
        <v/>
      </c>
      <c r="J212" s="13" t="str">
        <f>IF(L212,"",Einstellungen!$E$19)</f>
        <v/>
      </c>
      <c r="K212" s="13" t="str">
        <f>IF(LEFT(I212,1)="⚠","",IF(I212="","",IF(L212,"",IF(J212="",IF(Einstellungen!$I$31=TRUE,"+ "&amp;TEXT(I212,"[h]:mm")&amp;" Std.","+ "&amp;TEXT(I212*24,"0,0")&amp;" Std."),IF(Einstellungen!$I$31=TRUE,IF(J212=I212,"  00:00",IF(J212&gt;I212,"- "&amp;TEXT(J212-I212,"[h]:mm;@"),"+ "&amp;TEXT(I212-J212,"[h]:mm;@"))),IF(J212=I212,"  0,0",IF(J212&gt;I212,"- "&amp;TEXT((J212-I212)*24,"0,0"),"+ "&amp;TEXT((I212-J212)*24,"0,0")))&amp;" Std.")))))</f>
        <v/>
      </c>
      <c r="L212" s="66" t="b" cm="1">
        <f t="array" ref="L212">OR(
  NOT(INDEX(Einstellungen!$J$22:$J$28,WEEKDAY(D212,2))),
  COUNTIF(Feiertage,D212)&gt;0
)</f>
        <v>1</v>
      </c>
      <c r="M212" s="32"/>
      <c r="N212" s="32"/>
    </row>
    <row r="213" spans="1:14" ht="24" customHeight="1">
      <c r="A213" s="29"/>
      <c r="B213" s="8" t="str">
        <f t="shared" si="12"/>
        <v>So</v>
      </c>
      <c r="C213" s="8">
        <f t="shared" si="14"/>
        <v>46229</v>
      </c>
      <c r="D213" s="8">
        <f t="shared" si="15"/>
        <v>46229</v>
      </c>
      <c r="E213" s="9"/>
      <c r="F213" s="37"/>
      <c r="G213" s="37"/>
      <c r="H213" s="11"/>
      <c r="I213" s="12" t="str">
        <f t="shared" si="13"/>
        <v/>
      </c>
      <c r="J213" s="13" t="str">
        <f>IF(L213,"",Einstellungen!$E$19)</f>
        <v/>
      </c>
      <c r="K213" s="13" t="str">
        <f>IF(LEFT(I213,1)="⚠","",IF(I213="","",IF(L213,"",IF(J213="",IF(Einstellungen!$I$31=TRUE,"+ "&amp;TEXT(I213,"[h]:mm")&amp;" Std.","+ "&amp;TEXT(I213*24,"0,0")&amp;" Std."),IF(Einstellungen!$I$31=TRUE,IF(J213=I213,"  00:00",IF(J213&gt;I213,"- "&amp;TEXT(J213-I213,"[h]:mm;@"),"+ "&amp;TEXT(I213-J213,"[h]:mm;@"))),IF(J213=I213,"  0,0",IF(J213&gt;I213,"- "&amp;TEXT((J213-I213)*24,"0,0"),"+ "&amp;TEXT((I213-J213)*24,"0,0")))&amp;" Std.")))))</f>
        <v/>
      </c>
      <c r="L213" s="66" t="b" cm="1">
        <f t="array" ref="L213">OR(
  NOT(INDEX(Einstellungen!$J$22:$J$28,WEEKDAY(D213,2))),
  COUNTIF(Feiertage,D213)&gt;0
)</f>
        <v>1</v>
      </c>
      <c r="M213" s="32"/>
      <c r="N213" s="32"/>
    </row>
    <row r="214" spans="1:14" ht="24" customHeight="1">
      <c r="A214" s="29"/>
      <c r="B214" s="8" t="str">
        <f t="shared" si="12"/>
        <v>Mo</v>
      </c>
      <c r="C214" s="8">
        <f t="shared" si="14"/>
        <v>46230</v>
      </c>
      <c r="D214" s="8">
        <f t="shared" si="15"/>
        <v>46230</v>
      </c>
      <c r="E214" s="9"/>
      <c r="F214" s="37"/>
      <c r="G214" s="37"/>
      <c r="H214" s="11"/>
      <c r="I214" s="12" t="str">
        <f t="shared" si="13"/>
        <v/>
      </c>
      <c r="J214" s="13">
        <f>IF(L214,"",Einstellungen!$E$19)</f>
        <v>0.25</v>
      </c>
      <c r="K214" s="13" t="str">
        <f>IF(LEFT(I214,1)="⚠","",IF(I214="","",IF(L214,"",IF(J214="",IF(Einstellungen!$I$31=TRUE,"+ "&amp;TEXT(I214,"[h]:mm")&amp;" Std.","+ "&amp;TEXT(I214*24,"0,0")&amp;" Std."),IF(Einstellungen!$I$31=TRUE,IF(J214=I214,"  00:00",IF(J214&gt;I214,"- "&amp;TEXT(J214-I214,"[h]:mm;@"),"+ "&amp;TEXT(I214-J214,"[h]:mm;@"))),IF(J214=I214,"  0,0",IF(J214&gt;I214,"- "&amp;TEXT((J214-I214)*24,"0,0"),"+ "&amp;TEXT((I214-J214)*24,"0,0")))&amp;" Std.")))))</f>
        <v/>
      </c>
      <c r="L214" s="66" t="b" cm="1">
        <f t="array" ref="L214">OR(
  NOT(INDEX(Einstellungen!$J$22:$J$28,WEEKDAY(D214,2))),
  COUNTIF(Feiertage,D214)&gt;0
)</f>
        <v>0</v>
      </c>
      <c r="M214" s="32"/>
      <c r="N214" s="32"/>
    </row>
    <row r="215" spans="1:14" ht="24" customHeight="1">
      <c r="A215" s="29"/>
      <c r="B215" s="8" t="str">
        <f t="shared" si="12"/>
        <v>Di</v>
      </c>
      <c r="C215" s="8">
        <f t="shared" si="14"/>
        <v>46231</v>
      </c>
      <c r="D215" s="8">
        <f t="shared" si="15"/>
        <v>46231</v>
      </c>
      <c r="E215" s="9"/>
      <c r="F215" s="37"/>
      <c r="G215" s="37"/>
      <c r="H215" s="11"/>
      <c r="I215" s="12" t="str">
        <f t="shared" si="13"/>
        <v/>
      </c>
      <c r="J215" s="13">
        <f>IF(L215,"",Einstellungen!$E$19)</f>
        <v>0.25</v>
      </c>
      <c r="K215" s="13" t="str">
        <f>IF(LEFT(I215,1)="⚠","",IF(I215="","",IF(L215,"",IF(J215="",IF(Einstellungen!$I$31=TRUE,"+ "&amp;TEXT(I215,"[h]:mm")&amp;" Std.","+ "&amp;TEXT(I215*24,"0,0")&amp;" Std."),IF(Einstellungen!$I$31=TRUE,IF(J215=I215,"  00:00",IF(J215&gt;I215,"- "&amp;TEXT(J215-I215,"[h]:mm;@"),"+ "&amp;TEXT(I215-J215,"[h]:mm;@"))),IF(J215=I215,"  0,0",IF(J215&gt;I215,"- "&amp;TEXT((J215-I215)*24,"0,0"),"+ "&amp;TEXT((I215-J215)*24,"0,0")))&amp;" Std.")))))</f>
        <v/>
      </c>
      <c r="L215" s="66" t="b" cm="1">
        <f t="array" ref="L215">OR(
  NOT(INDEX(Einstellungen!$J$22:$J$28,WEEKDAY(D215,2))),
  COUNTIF(Feiertage,D215)&gt;0
)</f>
        <v>0</v>
      </c>
      <c r="M215" s="32"/>
      <c r="N215" s="32"/>
    </row>
    <row r="216" spans="1:14" ht="24" customHeight="1">
      <c r="A216" s="29"/>
      <c r="B216" s="8" t="str">
        <f t="shared" si="12"/>
        <v>Mi</v>
      </c>
      <c r="C216" s="8">
        <f t="shared" si="14"/>
        <v>46232</v>
      </c>
      <c r="D216" s="8">
        <f t="shared" si="15"/>
        <v>46232</v>
      </c>
      <c r="E216" s="9"/>
      <c r="F216" s="37"/>
      <c r="G216" s="37"/>
      <c r="H216" s="11"/>
      <c r="I216" s="12" t="str">
        <f t="shared" si="13"/>
        <v/>
      </c>
      <c r="J216" s="13">
        <f>IF(L216,"",Einstellungen!$E$19)</f>
        <v>0.25</v>
      </c>
      <c r="K216" s="13" t="str">
        <f>IF(LEFT(I216,1)="⚠","",IF(I216="","",IF(L216,"",IF(J216="",IF(Einstellungen!$I$31=TRUE,"+ "&amp;TEXT(I216,"[h]:mm")&amp;" Std.","+ "&amp;TEXT(I216*24,"0,0")&amp;" Std."),IF(Einstellungen!$I$31=TRUE,IF(J216=I216,"  00:00",IF(J216&gt;I216,"- "&amp;TEXT(J216-I216,"[h]:mm;@"),"+ "&amp;TEXT(I216-J216,"[h]:mm;@"))),IF(J216=I216,"  0,0",IF(J216&gt;I216,"- "&amp;TEXT((J216-I216)*24,"0,0"),"+ "&amp;TEXT((I216-J216)*24,"0,0")))&amp;" Std.")))))</f>
        <v/>
      </c>
      <c r="L216" s="66" t="b" cm="1">
        <f t="array" ref="L216">OR(
  NOT(INDEX(Einstellungen!$J$22:$J$28,WEEKDAY(D216,2))),
  COUNTIF(Feiertage,D216)&gt;0
)</f>
        <v>0</v>
      </c>
      <c r="M216" s="32"/>
      <c r="N216" s="32"/>
    </row>
    <row r="217" spans="1:14" ht="24" customHeight="1">
      <c r="A217" s="29"/>
      <c r="B217" s="8" t="str">
        <f t="shared" si="12"/>
        <v>Do</v>
      </c>
      <c r="C217" s="8">
        <f t="shared" si="14"/>
        <v>46233</v>
      </c>
      <c r="D217" s="8">
        <f t="shared" si="15"/>
        <v>46233</v>
      </c>
      <c r="E217" s="9"/>
      <c r="F217" s="37"/>
      <c r="G217" s="37"/>
      <c r="H217" s="11"/>
      <c r="I217" s="12" t="str">
        <f t="shared" si="13"/>
        <v/>
      </c>
      <c r="J217" s="13">
        <f>IF(L217,"",Einstellungen!$E$19)</f>
        <v>0.25</v>
      </c>
      <c r="K217" s="13" t="str">
        <f>IF(LEFT(I217,1)="⚠","",IF(I217="","",IF(L217,"",IF(J217="",IF(Einstellungen!$I$31=TRUE,"+ "&amp;TEXT(I217,"[h]:mm")&amp;" Std.","+ "&amp;TEXT(I217*24,"0,0")&amp;" Std."),IF(Einstellungen!$I$31=TRUE,IF(J217=I217,"  00:00",IF(J217&gt;I217,"- "&amp;TEXT(J217-I217,"[h]:mm;@"),"+ "&amp;TEXT(I217-J217,"[h]:mm;@"))),IF(J217=I217,"  0,0",IF(J217&gt;I217,"- "&amp;TEXT((J217-I217)*24,"0,0"),"+ "&amp;TEXT((I217-J217)*24,"0,0")))&amp;" Std.")))))</f>
        <v/>
      </c>
      <c r="L217" s="66" t="b" cm="1">
        <f t="array" ref="L217">OR(
  NOT(INDEX(Einstellungen!$J$22:$J$28,WEEKDAY(D217,2))),
  COUNTIF(Feiertage,D217)&gt;0
)</f>
        <v>0</v>
      </c>
      <c r="M217" s="32"/>
      <c r="N217" s="32"/>
    </row>
    <row r="218" spans="1:14" ht="24" customHeight="1">
      <c r="A218" s="29"/>
      <c r="B218" s="8" t="str">
        <f t="shared" si="12"/>
        <v>Fr</v>
      </c>
      <c r="C218" s="8">
        <f t="shared" si="14"/>
        <v>46234</v>
      </c>
      <c r="D218" s="8">
        <f t="shared" si="15"/>
        <v>46234</v>
      </c>
      <c r="E218" s="9"/>
      <c r="F218" s="37"/>
      <c r="G218" s="37"/>
      <c r="H218" s="11"/>
      <c r="I218" s="12" t="str">
        <f t="shared" si="13"/>
        <v/>
      </c>
      <c r="J218" s="13">
        <f>IF(L218,"",Einstellungen!$E$19)</f>
        <v>0.25</v>
      </c>
      <c r="K218" s="13" t="str">
        <f>IF(LEFT(I218,1)="⚠","",IF(I218="","",IF(L218,"",IF(J218="",IF(Einstellungen!$I$31=TRUE,"+ "&amp;TEXT(I218,"[h]:mm")&amp;" Std.","+ "&amp;TEXT(I218*24,"0,0")&amp;" Std."),IF(Einstellungen!$I$31=TRUE,IF(J218=I218,"  00:00",IF(J218&gt;I218,"- "&amp;TEXT(J218-I218,"[h]:mm;@"),"+ "&amp;TEXT(I218-J218,"[h]:mm;@"))),IF(J218=I218,"  0,0",IF(J218&gt;I218,"- "&amp;TEXT((J218-I218)*24,"0,0"),"+ "&amp;TEXT((I218-J218)*24,"0,0")))&amp;" Std.")))))</f>
        <v/>
      </c>
      <c r="L218" s="66" t="b" cm="1">
        <f t="array" ref="L218">OR(
  NOT(INDEX(Einstellungen!$J$22:$J$28,WEEKDAY(D218,2))),
  COUNTIF(Feiertage,D218)&gt;0
)</f>
        <v>0</v>
      </c>
      <c r="M218" s="32"/>
      <c r="N218" s="32"/>
    </row>
    <row r="219" spans="1:14" ht="24" customHeight="1">
      <c r="A219" s="29"/>
      <c r="B219" s="8" t="str">
        <f t="shared" si="12"/>
        <v>Sa</v>
      </c>
      <c r="C219" s="8">
        <f t="shared" si="14"/>
        <v>46235</v>
      </c>
      <c r="D219" s="8">
        <f t="shared" si="15"/>
        <v>46235</v>
      </c>
      <c r="E219" s="9"/>
      <c r="F219" s="37"/>
      <c r="G219" s="37"/>
      <c r="H219" s="11"/>
      <c r="I219" s="12" t="str">
        <f t="shared" si="13"/>
        <v/>
      </c>
      <c r="J219" s="13" t="str">
        <f>IF(L219,"",Einstellungen!$E$19)</f>
        <v/>
      </c>
      <c r="K219" s="13" t="str">
        <f>IF(LEFT(I219,1)="⚠","",IF(I219="","",IF(L219,"",IF(J219="",IF(Einstellungen!$I$31=TRUE,"+ "&amp;TEXT(I219,"[h]:mm")&amp;" Std.","+ "&amp;TEXT(I219*24,"0,0")&amp;" Std."),IF(Einstellungen!$I$31=TRUE,IF(J219=I219,"  00:00",IF(J219&gt;I219,"- "&amp;TEXT(J219-I219,"[h]:mm;@"),"+ "&amp;TEXT(I219-J219,"[h]:mm;@"))),IF(J219=I219,"  0,0",IF(J219&gt;I219,"- "&amp;TEXT((J219-I219)*24,"0,0"),"+ "&amp;TEXT((I219-J219)*24,"0,0")))&amp;" Std.")))))</f>
        <v/>
      </c>
      <c r="L219" s="66" t="b" cm="1">
        <f t="array" ref="L219">OR(
  NOT(INDEX(Einstellungen!$J$22:$J$28,WEEKDAY(D219,2))),
  COUNTIF(Feiertage,D219)&gt;0
)</f>
        <v>1</v>
      </c>
      <c r="M219" s="32"/>
      <c r="N219" s="32"/>
    </row>
    <row r="220" spans="1:14" ht="24" customHeight="1">
      <c r="A220" s="29"/>
      <c r="B220" s="8" t="str">
        <f t="shared" si="12"/>
        <v>So</v>
      </c>
      <c r="C220" s="8">
        <f t="shared" si="14"/>
        <v>46236</v>
      </c>
      <c r="D220" s="8">
        <f t="shared" si="15"/>
        <v>46236</v>
      </c>
      <c r="E220" s="9"/>
      <c r="F220" s="37"/>
      <c r="G220" s="37"/>
      <c r="H220" s="11"/>
      <c r="I220" s="12" t="str">
        <f t="shared" si="13"/>
        <v/>
      </c>
      <c r="J220" s="13" t="str">
        <f>IF(L220,"",Einstellungen!$E$19)</f>
        <v/>
      </c>
      <c r="K220" s="13" t="str">
        <f>IF(LEFT(I220,1)="⚠","",IF(I220="","",IF(L220,"",IF(J220="",IF(Einstellungen!$I$31=TRUE,"+ "&amp;TEXT(I220,"[h]:mm")&amp;" Std.","+ "&amp;TEXT(I220*24,"0,0")&amp;" Std."),IF(Einstellungen!$I$31=TRUE,IF(J220=I220,"  00:00",IF(J220&gt;I220,"- "&amp;TEXT(J220-I220,"[h]:mm;@"),"+ "&amp;TEXT(I220-J220,"[h]:mm;@"))),IF(J220=I220,"  0,0",IF(J220&gt;I220,"- "&amp;TEXT((J220-I220)*24,"0,0"),"+ "&amp;TEXT((I220-J220)*24,"0,0")))&amp;" Std.")))))</f>
        <v/>
      </c>
      <c r="L220" s="66" t="b" cm="1">
        <f t="array" ref="L220">OR(
  NOT(INDEX(Einstellungen!$J$22:$J$28,WEEKDAY(D220,2))),
  COUNTIF(Feiertage,D220)&gt;0
)</f>
        <v>1</v>
      </c>
      <c r="M220" s="32"/>
      <c r="N220" s="32"/>
    </row>
    <row r="221" spans="1:14" ht="24" customHeight="1">
      <c r="A221" s="29"/>
      <c r="B221" s="8" t="str">
        <f t="shared" si="12"/>
        <v>Mo</v>
      </c>
      <c r="C221" s="8">
        <f t="shared" si="14"/>
        <v>46237</v>
      </c>
      <c r="D221" s="8">
        <f t="shared" si="15"/>
        <v>46237</v>
      </c>
      <c r="E221" s="9"/>
      <c r="F221" s="37"/>
      <c r="G221" s="37"/>
      <c r="H221" s="11"/>
      <c r="I221" s="12" t="str">
        <f t="shared" si="13"/>
        <v/>
      </c>
      <c r="J221" s="13">
        <f>IF(L221,"",Einstellungen!$E$19)</f>
        <v>0.25</v>
      </c>
      <c r="K221" s="13" t="str">
        <f>IF(LEFT(I221,1)="⚠","",IF(I221="","",IF(L221,"",IF(J221="",IF(Einstellungen!$I$31=TRUE,"+ "&amp;TEXT(I221,"[h]:mm")&amp;" Std.","+ "&amp;TEXT(I221*24,"0,0")&amp;" Std."),IF(Einstellungen!$I$31=TRUE,IF(J221=I221,"  00:00",IF(J221&gt;I221,"- "&amp;TEXT(J221-I221,"[h]:mm;@"),"+ "&amp;TEXT(I221-J221,"[h]:mm;@"))),IF(J221=I221,"  0,0",IF(J221&gt;I221,"- "&amp;TEXT((J221-I221)*24,"0,0"),"+ "&amp;TEXT((I221-J221)*24,"0,0")))&amp;" Std.")))))</f>
        <v/>
      </c>
      <c r="L221" s="66" t="b" cm="1">
        <f t="array" ref="L221">OR(
  NOT(INDEX(Einstellungen!$J$22:$J$28,WEEKDAY(D221,2))),
  COUNTIF(Feiertage,D221)&gt;0
)</f>
        <v>0</v>
      </c>
      <c r="M221" s="32"/>
      <c r="N221" s="32"/>
    </row>
    <row r="222" spans="1:14" ht="24" customHeight="1">
      <c r="A222" s="29"/>
      <c r="B222" s="8" t="str">
        <f t="shared" si="12"/>
        <v>Di</v>
      </c>
      <c r="C222" s="8">
        <f t="shared" si="14"/>
        <v>46238</v>
      </c>
      <c r="D222" s="8">
        <f t="shared" si="15"/>
        <v>46238</v>
      </c>
      <c r="E222" s="9"/>
      <c r="F222" s="37"/>
      <c r="G222" s="37"/>
      <c r="H222" s="11"/>
      <c r="I222" s="12" t="str">
        <f t="shared" si="13"/>
        <v/>
      </c>
      <c r="J222" s="13">
        <f>IF(L222,"",Einstellungen!$E$19)</f>
        <v>0.25</v>
      </c>
      <c r="K222" s="13" t="str">
        <f>IF(LEFT(I222,1)="⚠","",IF(I222="","",IF(L222,"",IF(J222="",IF(Einstellungen!$I$31=TRUE,"+ "&amp;TEXT(I222,"[h]:mm")&amp;" Std.","+ "&amp;TEXT(I222*24,"0,0")&amp;" Std."),IF(Einstellungen!$I$31=TRUE,IF(J222=I222,"  00:00",IF(J222&gt;I222,"- "&amp;TEXT(J222-I222,"[h]:mm;@"),"+ "&amp;TEXT(I222-J222,"[h]:mm;@"))),IF(J222=I222,"  0,0",IF(J222&gt;I222,"- "&amp;TEXT((J222-I222)*24,"0,0"),"+ "&amp;TEXT((I222-J222)*24,"0,0")))&amp;" Std.")))))</f>
        <v/>
      </c>
      <c r="L222" s="66" t="b" cm="1">
        <f t="array" ref="L222">OR(
  NOT(INDEX(Einstellungen!$J$22:$J$28,WEEKDAY(D222,2))),
  COUNTIF(Feiertage,D222)&gt;0
)</f>
        <v>0</v>
      </c>
      <c r="M222" s="32"/>
      <c r="N222" s="32"/>
    </row>
    <row r="223" spans="1:14" ht="24" customHeight="1">
      <c r="A223" s="29"/>
      <c r="B223" s="8" t="str">
        <f t="shared" si="12"/>
        <v>Mi</v>
      </c>
      <c r="C223" s="8">
        <f t="shared" si="14"/>
        <v>46239</v>
      </c>
      <c r="D223" s="8">
        <f t="shared" si="15"/>
        <v>46239</v>
      </c>
      <c r="E223" s="9"/>
      <c r="F223" s="37"/>
      <c r="G223" s="37"/>
      <c r="H223" s="11"/>
      <c r="I223" s="12" t="str">
        <f t="shared" si="13"/>
        <v/>
      </c>
      <c r="J223" s="13">
        <f>IF(L223,"",Einstellungen!$E$19)</f>
        <v>0.25</v>
      </c>
      <c r="K223" s="13" t="str">
        <f>IF(LEFT(I223,1)="⚠","",IF(I223="","",IF(L223,"",IF(J223="",IF(Einstellungen!$I$31=TRUE,"+ "&amp;TEXT(I223,"[h]:mm")&amp;" Std.","+ "&amp;TEXT(I223*24,"0,0")&amp;" Std."),IF(Einstellungen!$I$31=TRUE,IF(J223=I223,"  00:00",IF(J223&gt;I223,"- "&amp;TEXT(J223-I223,"[h]:mm;@"),"+ "&amp;TEXT(I223-J223,"[h]:mm;@"))),IF(J223=I223,"  0,0",IF(J223&gt;I223,"- "&amp;TEXT((J223-I223)*24,"0,0"),"+ "&amp;TEXT((I223-J223)*24,"0,0")))&amp;" Std.")))))</f>
        <v/>
      </c>
      <c r="L223" s="66" t="b" cm="1">
        <f t="array" ref="L223">OR(
  NOT(INDEX(Einstellungen!$J$22:$J$28,WEEKDAY(D223,2))),
  COUNTIF(Feiertage,D223)&gt;0
)</f>
        <v>0</v>
      </c>
      <c r="M223" s="32"/>
      <c r="N223" s="32"/>
    </row>
    <row r="224" spans="1:14" ht="24" customHeight="1">
      <c r="A224" s="29"/>
      <c r="B224" s="8" t="str">
        <f t="shared" si="12"/>
        <v>Do</v>
      </c>
      <c r="C224" s="8">
        <f t="shared" si="14"/>
        <v>46240</v>
      </c>
      <c r="D224" s="8">
        <f t="shared" si="15"/>
        <v>46240</v>
      </c>
      <c r="E224" s="9"/>
      <c r="F224" s="37"/>
      <c r="G224" s="37"/>
      <c r="H224" s="11"/>
      <c r="I224" s="12" t="str">
        <f t="shared" si="13"/>
        <v/>
      </c>
      <c r="J224" s="13">
        <f>IF(L224,"",Einstellungen!$E$19)</f>
        <v>0.25</v>
      </c>
      <c r="K224" s="13" t="str">
        <f>IF(LEFT(I224,1)="⚠","",IF(I224="","",IF(L224,"",IF(J224="",IF(Einstellungen!$I$31=TRUE,"+ "&amp;TEXT(I224,"[h]:mm")&amp;" Std.","+ "&amp;TEXT(I224*24,"0,0")&amp;" Std."),IF(Einstellungen!$I$31=TRUE,IF(J224=I224,"  00:00",IF(J224&gt;I224,"- "&amp;TEXT(J224-I224,"[h]:mm;@"),"+ "&amp;TEXT(I224-J224,"[h]:mm;@"))),IF(J224=I224,"  0,0",IF(J224&gt;I224,"- "&amp;TEXT((J224-I224)*24,"0,0"),"+ "&amp;TEXT((I224-J224)*24,"0,0")))&amp;" Std.")))))</f>
        <v/>
      </c>
      <c r="L224" s="66" t="b" cm="1">
        <f t="array" ref="L224">OR(
  NOT(INDEX(Einstellungen!$J$22:$J$28,WEEKDAY(D224,2))),
  COUNTIF(Feiertage,D224)&gt;0
)</f>
        <v>0</v>
      </c>
      <c r="M224" s="32"/>
      <c r="N224" s="32"/>
    </row>
    <row r="225" spans="1:14" ht="24" customHeight="1">
      <c r="A225" s="29"/>
      <c r="B225" s="8" t="str">
        <f t="shared" si="12"/>
        <v>Fr</v>
      </c>
      <c r="C225" s="8">
        <f t="shared" si="14"/>
        <v>46241</v>
      </c>
      <c r="D225" s="8">
        <f t="shared" si="15"/>
        <v>46241</v>
      </c>
      <c r="E225" s="9"/>
      <c r="F225" s="37"/>
      <c r="G225" s="37"/>
      <c r="H225" s="11"/>
      <c r="I225" s="12" t="str">
        <f t="shared" si="13"/>
        <v/>
      </c>
      <c r="J225" s="13">
        <f>IF(L225,"",Einstellungen!$E$19)</f>
        <v>0.25</v>
      </c>
      <c r="K225" s="13" t="str">
        <f>IF(LEFT(I225,1)="⚠","",IF(I225="","",IF(L225,"",IF(J225="",IF(Einstellungen!$I$31=TRUE,"+ "&amp;TEXT(I225,"[h]:mm")&amp;" Std.","+ "&amp;TEXT(I225*24,"0,0")&amp;" Std."),IF(Einstellungen!$I$31=TRUE,IF(J225=I225,"  00:00",IF(J225&gt;I225,"- "&amp;TEXT(J225-I225,"[h]:mm;@"),"+ "&amp;TEXT(I225-J225,"[h]:mm;@"))),IF(J225=I225,"  0,0",IF(J225&gt;I225,"- "&amp;TEXT((J225-I225)*24,"0,0"),"+ "&amp;TEXT((I225-J225)*24,"0,0")))&amp;" Std.")))))</f>
        <v/>
      </c>
      <c r="L225" s="66" t="b" cm="1">
        <f t="array" ref="L225">OR(
  NOT(INDEX(Einstellungen!$J$22:$J$28,WEEKDAY(D225,2))),
  COUNTIF(Feiertage,D225)&gt;0
)</f>
        <v>0</v>
      </c>
      <c r="M225" s="32"/>
      <c r="N225" s="32"/>
    </row>
    <row r="226" spans="1:14" ht="24" customHeight="1">
      <c r="A226" s="29"/>
      <c r="B226" s="8" t="str">
        <f t="shared" si="12"/>
        <v>Sa</v>
      </c>
      <c r="C226" s="8">
        <f t="shared" si="14"/>
        <v>46242</v>
      </c>
      <c r="D226" s="8">
        <f t="shared" si="15"/>
        <v>46242</v>
      </c>
      <c r="E226" s="9"/>
      <c r="F226" s="37"/>
      <c r="G226" s="37"/>
      <c r="H226" s="11"/>
      <c r="I226" s="12" t="str">
        <f t="shared" si="13"/>
        <v/>
      </c>
      <c r="J226" s="13" t="str">
        <f>IF(L226,"",Einstellungen!$E$19)</f>
        <v/>
      </c>
      <c r="K226" s="13" t="str">
        <f>IF(LEFT(I226,1)="⚠","",IF(I226="","",IF(L226,"",IF(J226="",IF(Einstellungen!$I$31=TRUE,"+ "&amp;TEXT(I226,"[h]:mm")&amp;" Std.","+ "&amp;TEXT(I226*24,"0,0")&amp;" Std."),IF(Einstellungen!$I$31=TRUE,IF(J226=I226,"  00:00",IF(J226&gt;I226,"- "&amp;TEXT(J226-I226,"[h]:mm;@"),"+ "&amp;TEXT(I226-J226,"[h]:mm;@"))),IF(J226=I226,"  0,0",IF(J226&gt;I226,"- "&amp;TEXT((J226-I226)*24,"0,0"),"+ "&amp;TEXT((I226-J226)*24,"0,0")))&amp;" Std.")))))</f>
        <v/>
      </c>
      <c r="L226" s="66" t="b" cm="1">
        <f t="array" ref="L226">OR(
  NOT(INDEX(Einstellungen!$J$22:$J$28,WEEKDAY(D226,2))),
  COUNTIF(Feiertage,D226)&gt;0
)</f>
        <v>1</v>
      </c>
      <c r="M226" s="32"/>
      <c r="N226" s="32"/>
    </row>
    <row r="227" spans="1:14" ht="24" customHeight="1">
      <c r="A227" s="29"/>
      <c r="B227" s="8" t="str">
        <f t="shared" si="12"/>
        <v>So</v>
      </c>
      <c r="C227" s="8">
        <f t="shared" si="14"/>
        <v>46243</v>
      </c>
      <c r="D227" s="8">
        <f t="shared" si="15"/>
        <v>46243</v>
      </c>
      <c r="E227" s="9"/>
      <c r="F227" s="37"/>
      <c r="G227" s="37"/>
      <c r="H227" s="11"/>
      <c r="I227" s="12" t="str">
        <f t="shared" si="13"/>
        <v/>
      </c>
      <c r="J227" s="13" t="str">
        <f>IF(L227,"",Einstellungen!$E$19)</f>
        <v/>
      </c>
      <c r="K227" s="13" t="str">
        <f>IF(LEFT(I227,1)="⚠","",IF(I227="","",IF(L227,"",IF(J227="",IF(Einstellungen!$I$31=TRUE,"+ "&amp;TEXT(I227,"[h]:mm")&amp;" Std.","+ "&amp;TEXT(I227*24,"0,0")&amp;" Std."),IF(Einstellungen!$I$31=TRUE,IF(J227=I227,"  00:00",IF(J227&gt;I227,"- "&amp;TEXT(J227-I227,"[h]:mm;@"),"+ "&amp;TEXT(I227-J227,"[h]:mm;@"))),IF(J227=I227,"  0,0",IF(J227&gt;I227,"- "&amp;TEXT((J227-I227)*24,"0,0"),"+ "&amp;TEXT((I227-J227)*24,"0,0")))&amp;" Std.")))))</f>
        <v/>
      </c>
      <c r="L227" s="66" t="b" cm="1">
        <f t="array" ref="L227">OR(
  NOT(INDEX(Einstellungen!$J$22:$J$28,WEEKDAY(D227,2))),
  COUNTIF(Feiertage,D227)&gt;0
)</f>
        <v>1</v>
      </c>
      <c r="M227" s="32"/>
      <c r="N227" s="32"/>
    </row>
    <row r="228" spans="1:14" ht="24" customHeight="1">
      <c r="A228" s="29"/>
      <c r="B228" s="8" t="str">
        <f t="shared" si="12"/>
        <v>Mo</v>
      </c>
      <c r="C228" s="8">
        <f t="shared" si="14"/>
        <v>46244</v>
      </c>
      <c r="D228" s="8">
        <f t="shared" si="15"/>
        <v>46244</v>
      </c>
      <c r="E228" s="9"/>
      <c r="F228" s="37"/>
      <c r="G228" s="37"/>
      <c r="H228" s="11"/>
      <c r="I228" s="12" t="str">
        <f t="shared" si="13"/>
        <v/>
      </c>
      <c r="J228" s="13">
        <f>IF(L228,"",Einstellungen!$E$19)</f>
        <v>0.25</v>
      </c>
      <c r="K228" s="13" t="str">
        <f>IF(LEFT(I228,1)="⚠","",IF(I228="","",IF(L228,"",IF(J228="",IF(Einstellungen!$I$31=TRUE,"+ "&amp;TEXT(I228,"[h]:mm")&amp;" Std.","+ "&amp;TEXT(I228*24,"0,0")&amp;" Std."),IF(Einstellungen!$I$31=TRUE,IF(J228=I228,"  00:00",IF(J228&gt;I228,"- "&amp;TEXT(J228-I228,"[h]:mm;@"),"+ "&amp;TEXT(I228-J228,"[h]:mm;@"))),IF(J228=I228,"  0,0",IF(J228&gt;I228,"- "&amp;TEXT((J228-I228)*24,"0,0"),"+ "&amp;TEXT((I228-J228)*24,"0,0")))&amp;" Std.")))))</f>
        <v/>
      </c>
      <c r="L228" s="66" t="b" cm="1">
        <f t="array" ref="L228">OR(
  NOT(INDEX(Einstellungen!$J$22:$J$28,WEEKDAY(D228,2))),
  COUNTIF(Feiertage,D228)&gt;0
)</f>
        <v>0</v>
      </c>
      <c r="M228" s="32"/>
      <c r="N228" s="32"/>
    </row>
    <row r="229" spans="1:14" ht="24" customHeight="1">
      <c r="A229" s="29"/>
      <c r="B229" s="8" t="str">
        <f t="shared" si="12"/>
        <v>Di</v>
      </c>
      <c r="C229" s="8">
        <f t="shared" si="14"/>
        <v>46245</v>
      </c>
      <c r="D229" s="8">
        <f t="shared" si="15"/>
        <v>46245</v>
      </c>
      <c r="E229" s="9"/>
      <c r="F229" s="37"/>
      <c r="G229" s="37"/>
      <c r="H229" s="11"/>
      <c r="I229" s="12" t="str">
        <f t="shared" si="13"/>
        <v/>
      </c>
      <c r="J229" s="13">
        <f>IF(L229,"",Einstellungen!$E$19)</f>
        <v>0.25</v>
      </c>
      <c r="K229" s="13" t="str">
        <f>IF(LEFT(I229,1)="⚠","",IF(I229="","",IF(L229,"",IF(J229="",IF(Einstellungen!$I$31=TRUE,"+ "&amp;TEXT(I229,"[h]:mm")&amp;" Std.","+ "&amp;TEXT(I229*24,"0,0")&amp;" Std."),IF(Einstellungen!$I$31=TRUE,IF(J229=I229,"  00:00",IF(J229&gt;I229,"- "&amp;TEXT(J229-I229,"[h]:mm;@"),"+ "&amp;TEXT(I229-J229,"[h]:mm;@"))),IF(J229=I229,"  0,0",IF(J229&gt;I229,"- "&amp;TEXT((J229-I229)*24,"0,0"),"+ "&amp;TEXT((I229-J229)*24,"0,0")))&amp;" Std.")))))</f>
        <v/>
      </c>
      <c r="L229" s="66" t="b" cm="1">
        <f t="array" ref="L229">OR(
  NOT(INDEX(Einstellungen!$J$22:$J$28,WEEKDAY(D229,2))),
  COUNTIF(Feiertage,D229)&gt;0
)</f>
        <v>0</v>
      </c>
      <c r="M229" s="32"/>
      <c r="N229" s="32"/>
    </row>
    <row r="230" spans="1:14" ht="24" customHeight="1">
      <c r="A230" s="29"/>
      <c r="B230" s="8" t="str">
        <f t="shared" si="12"/>
        <v>Mi</v>
      </c>
      <c r="C230" s="8">
        <f t="shared" si="14"/>
        <v>46246</v>
      </c>
      <c r="D230" s="8">
        <f t="shared" si="15"/>
        <v>46246</v>
      </c>
      <c r="E230" s="9"/>
      <c r="F230" s="37"/>
      <c r="G230" s="37"/>
      <c r="H230" s="11"/>
      <c r="I230" s="12" t="str">
        <f t="shared" si="13"/>
        <v/>
      </c>
      <c r="J230" s="13">
        <f>IF(L230,"",Einstellungen!$E$19)</f>
        <v>0.25</v>
      </c>
      <c r="K230" s="13" t="str">
        <f>IF(LEFT(I230,1)="⚠","",IF(I230="","",IF(L230,"",IF(J230="",IF(Einstellungen!$I$31=TRUE,"+ "&amp;TEXT(I230,"[h]:mm")&amp;" Std.","+ "&amp;TEXT(I230*24,"0,0")&amp;" Std."),IF(Einstellungen!$I$31=TRUE,IF(J230=I230,"  00:00",IF(J230&gt;I230,"- "&amp;TEXT(J230-I230,"[h]:mm;@"),"+ "&amp;TEXT(I230-J230,"[h]:mm;@"))),IF(J230=I230,"  0,0",IF(J230&gt;I230,"- "&amp;TEXT((J230-I230)*24,"0,0"),"+ "&amp;TEXT((I230-J230)*24,"0,0")))&amp;" Std.")))))</f>
        <v/>
      </c>
      <c r="L230" s="66" t="b" cm="1">
        <f t="array" ref="L230">OR(
  NOT(INDEX(Einstellungen!$J$22:$J$28,WEEKDAY(D230,2))),
  COUNTIF(Feiertage,D230)&gt;0
)</f>
        <v>0</v>
      </c>
      <c r="M230" s="32"/>
      <c r="N230" s="32"/>
    </row>
    <row r="231" spans="1:14" ht="24" customHeight="1">
      <c r="A231" s="29"/>
      <c r="B231" s="8" t="str">
        <f t="shared" si="12"/>
        <v>Do</v>
      </c>
      <c r="C231" s="8">
        <f t="shared" si="14"/>
        <v>46247</v>
      </c>
      <c r="D231" s="8">
        <f t="shared" si="15"/>
        <v>46247</v>
      </c>
      <c r="E231" s="9"/>
      <c r="F231" s="37"/>
      <c r="G231" s="37"/>
      <c r="H231" s="11"/>
      <c r="I231" s="12" t="str">
        <f t="shared" si="13"/>
        <v/>
      </c>
      <c r="J231" s="13">
        <f>IF(L231,"",Einstellungen!$E$19)</f>
        <v>0.25</v>
      </c>
      <c r="K231" s="13" t="str">
        <f>IF(LEFT(I231,1)="⚠","",IF(I231="","",IF(L231,"",IF(J231="",IF(Einstellungen!$I$31=TRUE,"+ "&amp;TEXT(I231,"[h]:mm")&amp;" Std.","+ "&amp;TEXT(I231*24,"0,0")&amp;" Std."),IF(Einstellungen!$I$31=TRUE,IF(J231=I231,"  00:00",IF(J231&gt;I231,"- "&amp;TEXT(J231-I231,"[h]:mm;@"),"+ "&amp;TEXT(I231-J231,"[h]:mm;@"))),IF(J231=I231,"  0,0",IF(J231&gt;I231,"- "&amp;TEXT((J231-I231)*24,"0,0"),"+ "&amp;TEXT((I231-J231)*24,"0,0")))&amp;" Std.")))))</f>
        <v/>
      </c>
      <c r="L231" s="66" t="b" cm="1">
        <f t="array" ref="L231">OR(
  NOT(INDEX(Einstellungen!$J$22:$J$28,WEEKDAY(D231,2))),
  COUNTIF(Feiertage,D231)&gt;0
)</f>
        <v>0</v>
      </c>
      <c r="M231" s="32"/>
      <c r="N231" s="32"/>
    </row>
    <row r="232" spans="1:14" ht="24" customHeight="1">
      <c r="A232" s="29"/>
      <c r="B232" s="8" t="str">
        <f t="shared" si="12"/>
        <v>Fr</v>
      </c>
      <c r="C232" s="8">
        <f t="shared" si="14"/>
        <v>46248</v>
      </c>
      <c r="D232" s="8">
        <f t="shared" si="15"/>
        <v>46248</v>
      </c>
      <c r="E232" s="9"/>
      <c r="F232" s="37"/>
      <c r="G232" s="37"/>
      <c r="H232" s="11"/>
      <c r="I232" s="12" t="str">
        <f t="shared" si="13"/>
        <v/>
      </c>
      <c r="J232" s="13">
        <f>IF(L232,"",Einstellungen!$E$19)</f>
        <v>0.25</v>
      </c>
      <c r="K232" s="13" t="str">
        <f>IF(LEFT(I232,1)="⚠","",IF(I232="","",IF(L232,"",IF(J232="",IF(Einstellungen!$I$31=TRUE,"+ "&amp;TEXT(I232,"[h]:mm")&amp;" Std.","+ "&amp;TEXT(I232*24,"0,0")&amp;" Std."),IF(Einstellungen!$I$31=TRUE,IF(J232=I232,"  00:00",IF(J232&gt;I232,"- "&amp;TEXT(J232-I232,"[h]:mm;@"),"+ "&amp;TEXT(I232-J232,"[h]:mm;@"))),IF(J232=I232,"  0,0",IF(J232&gt;I232,"- "&amp;TEXT((J232-I232)*24,"0,0"),"+ "&amp;TEXT((I232-J232)*24,"0,0")))&amp;" Std.")))))</f>
        <v/>
      </c>
      <c r="L232" s="66" t="b" cm="1">
        <f t="array" ref="L232">OR(
  NOT(INDEX(Einstellungen!$J$22:$J$28,WEEKDAY(D232,2))),
  COUNTIF(Feiertage,D232)&gt;0
)</f>
        <v>0</v>
      </c>
      <c r="M232" s="32"/>
      <c r="N232" s="32"/>
    </row>
    <row r="233" spans="1:14" ht="24" customHeight="1">
      <c r="A233" s="29"/>
      <c r="B233" s="8" t="str">
        <f t="shared" si="12"/>
        <v>Sa</v>
      </c>
      <c r="C233" s="8">
        <f t="shared" si="14"/>
        <v>46249</v>
      </c>
      <c r="D233" s="8">
        <f t="shared" si="15"/>
        <v>46249</v>
      </c>
      <c r="E233" s="9"/>
      <c r="F233" s="37"/>
      <c r="G233" s="37"/>
      <c r="H233" s="11"/>
      <c r="I233" s="12" t="str">
        <f t="shared" si="13"/>
        <v/>
      </c>
      <c r="J233" s="13" t="str">
        <f>IF(L233,"",Einstellungen!$E$19)</f>
        <v/>
      </c>
      <c r="K233" s="13" t="str">
        <f>IF(LEFT(I233,1)="⚠","",IF(I233="","",IF(L233,"",IF(J233="",IF(Einstellungen!$I$31=TRUE,"+ "&amp;TEXT(I233,"[h]:mm")&amp;" Std.","+ "&amp;TEXT(I233*24,"0,0")&amp;" Std."),IF(Einstellungen!$I$31=TRUE,IF(J233=I233,"  00:00",IF(J233&gt;I233,"- "&amp;TEXT(J233-I233,"[h]:mm;@"),"+ "&amp;TEXT(I233-J233,"[h]:mm;@"))),IF(J233=I233,"  0,0",IF(J233&gt;I233,"- "&amp;TEXT((J233-I233)*24,"0,0"),"+ "&amp;TEXT((I233-J233)*24,"0,0")))&amp;" Std.")))))</f>
        <v/>
      </c>
      <c r="L233" s="66" t="b" cm="1">
        <f t="array" ref="L233">OR(
  NOT(INDEX(Einstellungen!$J$22:$J$28,WEEKDAY(D233,2))),
  COUNTIF(Feiertage,D233)&gt;0
)</f>
        <v>1</v>
      </c>
      <c r="M233" s="32"/>
      <c r="N233" s="32"/>
    </row>
    <row r="234" spans="1:14" ht="24" customHeight="1">
      <c r="A234" s="29"/>
      <c r="B234" s="8" t="str">
        <f t="shared" si="12"/>
        <v>So</v>
      </c>
      <c r="C234" s="8">
        <f t="shared" si="14"/>
        <v>46250</v>
      </c>
      <c r="D234" s="8">
        <f t="shared" si="15"/>
        <v>46250</v>
      </c>
      <c r="E234" s="9"/>
      <c r="F234" s="37"/>
      <c r="G234" s="37"/>
      <c r="H234" s="11"/>
      <c r="I234" s="12" t="str">
        <f t="shared" si="13"/>
        <v/>
      </c>
      <c r="J234" s="13" t="str">
        <f>IF(L234,"",Einstellungen!$E$19)</f>
        <v/>
      </c>
      <c r="K234" s="13" t="str">
        <f>IF(LEFT(I234,1)="⚠","",IF(I234="","",IF(L234,"",IF(J234="",IF(Einstellungen!$I$31=TRUE,"+ "&amp;TEXT(I234,"[h]:mm")&amp;" Std.","+ "&amp;TEXT(I234*24,"0,0")&amp;" Std."),IF(Einstellungen!$I$31=TRUE,IF(J234=I234,"  00:00",IF(J234&gt;I234,"- "&amp;TEXT(J234-I234,"[h]:mm;@"),"+ "&amp;TEXT(I234-J234,"[h]:mm;@"))),IF(J234=I234,"  0,0",IF(J234&gt;I234,"- "&amp;TEXT((J234-I234)*24,"0,0"),"+ "&amp;TEXT((I234-J234)*24,"0,0")))&amp;" Std.")))))</f>
        <v/>
      </c>
      <c r="L234" s="66" t="b" cm="1">
        <f t="array" ref="L234">OR(
  NOT(INDEX(Einstellungen!$J$22:$J$28,WEEKDAY(D234,2))),
  COUNTIF(Feiertage,D234)&gt;0
)</f>
        <v>1</v>
      </c>
      <c r="M234" s="32"/>
      <c r="N234" s="32"/>
    </row>
    <row r="235" spans="1:14" ht="24" customHeight="1">
      <c r="A235" s="29"/>
      <c r="B235" s="8" t="str">
        <f t="shared" si="12"/>
        <v>Mo</v>
      </c>
      <c r="C235" s="8">
        <f t="shared" si="14"/>
        <v>46251</v>
      </c>
      <c r="D235" s="8">
        <f t="shared" si="15"/>
        <v>46251</v>
      </c>
      <c r="E235" s="9"/>
      <c r="F235" s="37"/>
      <c r="G235" s="37"/>
      <c r="H235" s="11"/>
      <c r="I235" s="12" t="str">
        <f t="shared" si="13"/>
        <v/>
      </c>
      <c r="J235" s="13">
        <f>IF(L235,"",Einstellungen!$E$19)</f>
        <v>0.25</v>
      </c>
      <c r="K235" s="13" t="str">
        <f>IF(LEFT(I235,1)="⚠","",IF(I235="","",IF(L235,"",IF(J235="",IF(Einstellungen!$I$31=TRUE,"+ "&amp;TEXT(I235,"[h]:mm")&amp;" Std.","+ "&amp;TEXT(I235*24,"0,0")&amp;" Std."),IF(Einstellungen!$I$31=TRUE,IF(J235=I235,"  00:00",IF(J235&gt;I235,"- "&amp;TEXT(J235-I235,"[h]:mm;@"),"+ "&amp;TEXT(I235-J235,"[h]:mm;@"))),IF(J235=I235,"  0,0",IF(J235&gt;I235,"- "&amp;TEXT((J235-I235)*24,"0,0"),"+ "&amp;TEXT((I235-J235)*24,"0,0")))&amp;" Std.")))))</f>
        <v/>
      </c>
      <c r="L235" s="66" t="b" cm="1">
        <f t="array" ref="L235">OR(
  NOT(INDEX(Einstellungen!$J$22:$J$28,WEEKDAY(D235,2))),
  COUNTIF(Feiertage,D235)&gt;0
)</f>
        <v>0</v>
      </c>
      <c r="M235" s="32"/>
      <c r="N235" s="32"/>
    </row>
    <row r="236" spans="1:14" ht="24" customHeight="1">
      <c r="A236" s="29"/>
      <c r="B236" s="8" t="str">
        <f t="shared" si="12"/>
        <v>Di</v>
      </c>
      <c r="C236" s="8">
        <f t="shared" si="14"/>
        <v>46252</v>
      </c>
      <c r="D236" s="8">
        <f t="shared" si="15"/>
        <v>46252</v>
      </c>
      <c r="E236" s="9"/>
      <c r="F236" s="37"/>
      <c r="G236" s="37"/>
      <c r="H236" s="11"/>
      <c r="I236" s="12" t="str">
        <f t="shared" si="13"/>
        <v/>
      </c>
      <c r="J236" s="13">
        <f>IF(L236,"",Einstellungen!$E$19)</f>
        <v>0.25</v>
      </c>
      <c r="K236" s="13" t="str">
        <f>IF(LEFT(I236,1)="⚠","",IF(I236="","",IF(L236,"",IF(J236="",IF(Einstellungen!$I$31=TRUE,"+ "&amp;TEXT(I236,"[h]:mm")&amp;" Std.","+ "&amp;TEXT(I236*24,"0,0")&amp;" Std."),IF(Einstellungen!$I$31=TRUE,IF(J236=I236,"  00:00",IF(J236&gt;I236,"- "&amp;TEXT(J236-I236,"[h]:mm;@"),"+ "&amp;TEXT(I236-J236,"[h]:mm;@"))),IF(J236=I236,"  0,0",IF(J236&gt;I236,"- "&amp;TEXT((J236-I236)*24,"0,0"),"+ "&amp;TEXT((I236-J236)*24,"0,0")))&amp;" Std.")))))</f>
        <v/>
      </c>
      <c r="L236" s="66" t="b" cm="1">
        <f t="array" ref="L236">OR(
  NOT(INDEX(Einstellungen!$J$22:$J$28,WEEKDAY(D236,2))),
  COUNTIF(Feiertage,D236)&gt;0
)</f>
        <v>0</v>
      </c>
      <c r="M236" s="32"/>
      <c r="N236" s="32"/>
    </row>
    <row r="237" spans="1:14" ht="24" customHeight="1">
      <c r="A237" s="29"/>
      <c r="B237" s="8" t="str">
        <f t="shared" si="12"/>
        <v>Mi</v>
      </c>
      <c r="C237" s="8">
        <f t="shared" si="14"/>
        <v>46253</v>
      </c>
      <c r="D237" s="8">
        <f t="shared" si="15"/>
        <v>46253</v>
      </c>
      <c r="E237" s="9"/>
      <c r="F237" s="37"/>
      <c r="G237" s="37"/>
      <c r="H237" s="11"/>
      <c r="I237" s="12" t="str">
        <f t="shared" si="13"/>
        <v/>
      </c>
      <c r="J237" s="13">
        <f>IF(L237,"",Einstellungen!$E$19)</f>
        <v>0.25</v>
      </c>
      <c r="K237" s="13" t="str">
        <f>IF(LEFT(I237,1)="⚠","",IF(I237="","",IF(L237,"",IF(J237="",IF(Einstellungen!$I$31=TRUE,"+ "&amp;TEXT(I237,"[h]:mm")&amp;" Std.","+ "&amp;TEXT(I237*24,"0,0")&amp;" Std."),IF(Einstellungen!$I$31=TRUE,IF(J237=I237,"  00:00",IF(J237&gt;I237,"- "&amp;TEXT(J237-I237,"[h]:mm;@"),"+ "&amp;TEXT(I237-J237,"[h]:mm;@"))),IF(J237=I237,"  0,0",IF(J237&gt;I237,"- "&amp;TEXT((J237-I237)*24,"0,0"),"+ "&amp;TEXT((I237-J237)*24,"0,0")))&amp;" Std.")))))</f>
        <v/>
      </c>
      <c r="L237" s="66" t="b" cm="1">
        <f t="array" ref="L237">OR(
  NOT(INDEX(Einstellungen!$J$22:$J$28,WEEKDAY(D237,2))),
  COUNTIF(Feiertage,D237)&gt;0
)</f>
        <v>0</v>
      </c>
      <c r="M237" s="32"/>
      <c r="N237" s="32"/>
    </row>
    <row r="238" spans="1:14" ht="24" customHeight="1">
      <c r="A238" s="29"/>
      <c r="B238" s="8" t="str">
        <f t="shared" si="12"/>
        <v>Do</v>
      </c>
      <c r="C238" s="8">
        <f t="shared" si="14"/>
        <v>46254</v>
      </c>
      <c r="D238" s="8">
        <f t="shared" si="15"/>
        <v>46254</v>
      </c>
      <c r="E238" s="9"/>
      <c r="F238" s="37"/>
      <c r="G238" s="37"/>
      <c r="H238" s="11"/>
      <c r="I238" s="12" t="str">
        <f t="shared" si="13"/>
        <v/>
      </c>
      <c r="J238" s="13">
        <f>IF(L238,"",Einstellungen!$E$19)</f>
        <v>0.25</v>
      </c>
      <c r="K238" s="13" t="str">
        <f>IF(LEFT(I238,1)="⚠","",IF(I238="","",IF(L238,"",IF(J238="",IF(Einstellungen!$I$31=TRUE,"+ "&amp;TEXT(I238,"[h]:mm")&amp;" Std.","+ "&amp;TEXT(I238*24,"0,0")&amp;" Std."),IF(Einstellungen!$I$31=TRUE,IF(J238=I238,"  00:00",IF(J238&gt;I238,"- "&amp;TEXT(J238-I238,"[h]:mm;@"),"+ "&amp;TEXT(I238-J238,"[h]:mm;@"))),IF(J238=I238,"  0,0",IF(J238&gt;I238,"- "&amp;TEXT((J238-I238)*24,"0,0"),"+ "&amp;TEXT((I238-J238)*24,"0,0")))&amp;" Std.")))))</f>
        <v/>
      </c>
      <c r="L238" s="66" t="b" cm="1">
        <f t="array" ref="L238">OR(
  NOT(INDEX(Einstellungen!$J$22:$J$28,WEEKDAY(D238,2))),
  COUNTIF(Feiertage,D238)&gt;0
)</f>
        <v>0</v>
      </c>
      <c r="M238" s="32"/>
      <c r="N238" s="32"/>
    </row>
    <row r="239" spans="1:14" ht="24" customHeight="1">
      <c r="A239" s="29"/>
      <c r="B239" s="8" t="str">
        <f t="shared" si="12"/>
        <v>Fr</v>
      </c>
      <c r="C239" s="8">
        <f t="shared" si="14"/>
        <v>46255</v>
      </c>
      <c r="D239" s="8">
        <f t="shared" si="15"/>
        <v>46255</v>
      </c>
      <c r="E239" s="9"/>
      <c r="F239" s="37"/>
      <c r="G239" s="37"/>
      <c r="H239" s="11"/>
      <c r="I239" s="12" t="str">
        <f t="shared" si="13"/>
        <v/>
      </c>
      <c r="J239" s="13">
        <f>IF(L239,"",Einstellungen!$E$19)</f>
        <v>0.25</v>
      </c>
      <c r="K239" s="13" t="str">
        <f>IF(LEFT(I239,1)="⚠","",IF(I239="","",IF(L239,"",IF(J239="",IF(Einstellungen!$I$31=TRUE,"+ "&amp;TEXT(I239,"[h]:mm")&amp;" Std.","+ "&amp;TEXT(I239*24,"0,0")&amp;" Std."),IF(Einstellungen!$I$31=TRUE,IF(J239=I239,"  00:00",IF(J239&gt;I239,"- "&amp;TEXT(J239-I239,"[h]:mm;@"),"+ "&amp;TEXT(I239-J239,"[h]:mm;@"))),IF(J239=I239,"  0,0",IF(J239&gt;I239,"- "&amp;TEXT((J239-I239)*24,"0,0"),"+ "&amp;TEXT((I239-J239)*24,"0,0")))&amp;" Std.")))))</f>
        <v/>
      </c>
      <c r="L239" s="66" t="b" cm="1">
        <f t="array" ref="L239">OR(
  NOT(INDEX(Einstellungen!$J$22:$J$28,WEEKDAY(D239,2))),
  COUNTIF(Feiertage,D239)&gt;0
)</f>
        <v>0</v>
      </c>
      <c r="M239" s="32"/>
      <c r="N239" s="32"/>
    </row>
    <row r="240" spans="1:14" ht="24" customHeight="1">
      <c r="A240" s="29"/>
      <c r="B240" s="8" t="str">
        <f t="shared" si="12"/>
        <v>Sa</v>
      </c>
      <c r="C240" s="8">
        <f t="shared" si="14"/>
        <v>46256</v>
      </c>
      <c r="D240" s="8">
        <f t="shared" si="15"/>
        <v>46256</v>
      </c>
      <c r="E240" s="9"/>
      <c r="F240" s="37"/>
      <c r="G240" s="37"/>
      <c r="H240" s="11"/>
      <c r="I240" s="12" t="str">
        <f t="shared" si="13"/>
        <v/>
      </c>
      <c r="J240" s="13" t="str">
        <f>IF(L240,"",Einstellungen!$E$19)</f>
        <v/>
      </c>
      <c r="K240" s="13" t="str">
        <f>IF(LEFT(I240,1)="⚠","",IF(I240="","",IF(L240,"",IF(J240="",IF(Einstellungen!$I$31=TRUE,"+ "&amp;TEXT(I240,"[h]:mm")&amp;" Std.","+ "&amp;TEXT(I240*24,"0,0")&amp;" Std."),IF(Einstellungen!$I$31=TRUE,IF(J240=I240,"  00:00",IF(J240&gt;I240,"- "&amp;TEXT(J240-I240,"[h]:mm;@"),"+ "&amp;TEXT(I240-J240,"[h]:mm;@"))),IF(J240=I240,"  0,0",IF(J240&gt;I240,"- "&amp;TEXT((J240-I240)*24,"0,0"),"+ "&amp;TEXT((I240-J240)*24,"0,0")))&amp;" Std.")))))</f>
        <v/>
      </c>
      <c r="L240" s="66" t="b" cm="1">
        <f t="array" ref="L240">OR(
  NOT(INDEX(Einstellungen!$J$22:$J$28,WEEKDAY(D240,2))),
  COUNTIF(Feiertage,D240)&gt;0
)</f>
        <v>1</v>
      </c>
      <c r="M240" s="32"/>
      <c r="N240" s="32"/>
    </row>
    <row r="241" spans="1:14" ht="24" customHeight="1">
      <c r="A241" s="29"/>
      <c r="B241" s="8" t="str">
        <f t="shared" si="12"/>
        <v>So</v>
      </c>
      <c r="C241" s="8">
        <f t="shared" si="14"/>
        <v>46257</v>
      </c>
      <c r="D241" s="8">
        <f t="shared" si="15"/>
        <v>46257</v>
      </c>
      <c r="E241" s="9"/>
      <c r="F241" s="37"/>
      <c r="G241" s="37"/>
      <c r="H241" s="11"/>
      <c r="I241" s="12" t="str">
        <f t="shared" si="13"/>
        <v/>
      </c>
      <c r="J241" s="13" t="str">
        <f>IF(L241,"",Einstellungen!$E$19)</f>
        <v/>
      </c>
      <c r="K241" s="13" t="str">
        <f>IF(LEFT(I241,1)="⚠","",IF(I241="","",IF(L241,"",IF(J241="",IF(Einstellungen!$I$31=TRUE,"+ "&amp;TEXT(I241,"[h]:mm")&amp;" Std.","+ "&amp;TEXT(I241*24,"0,0")&amp;" Std."),IF(Einstellungen!$I$31=TRUE,IF(J241=I241,"  00:00",IF(J241&gt;I241,"- "&amp;TEXT(J241-I241,"[h]:mm;@"),"+ "&amp;TEXT(I241-J241,"[h]:mm;@"))),IF(J241=I241,"  0,0",IF(J241&gt;I241,"- "&amp;TEXT((J241-I241)*24,"0,0"),"+ "&amp;TEXT((I241-J241)*24,"0,0")))&amp;" Std.")))))</f>
        <v/>
      </c>
      <c r="L241" s="66" t="b" cm="1">
        <f t="array" ref="L241">OR(
  NOT(INDEX(Einstellungen!$J$22:$J$28,WEEKDAY(D241,2))),
  COUNTIF(Feiertage,D241)&gt;0
)</f>
        <v>1</v>
      </c>
      <c r="M241" s="32"/>
      <c r="N241" s="32"/>
    </row>
    <row r="242" spans="1:14" ht="24" customHeight="1">
      <c r="A242" s="29"/>
      <c r="B242" s="8" t="str">
        <f t="shared" si="12"/>
        <v>Mo</v>
      </c>
      <c r="C242" s="8">
        <f t="shared" si="14"/>
        <v>46258</v>
      </c>
      <c r="D242" s="8">
        <f t="shared" si="15"/>
        <v>46258</v>
      </c>
      <c r="E242" s="9"/>
      <c r="F242" s="37"/>
      <c r="G242" s="37"/>
      <c r="H242" s="11"/>
      <c r="I242" s="12" t="str">
        <f t="shared" si="13"/>
        <v/>
      </c>
      <c r="J242" s="13">
        <f>IF(L242,"",Einstellungen!$E$19)</f>
        <v>0.25</v>
      </c>
      <c r="K242" s="13" t="str">
        <f>IF(LEFT(I242,1)="⚠","",IF(I242="","",IF(L242,"",IF(J242="",IF(Einstellungen!$I$31=TRUE,"+ "&amp;TEXT(I242,"[h]:mm")&amp;" Std.","+ "&amp;TEXT(I242*24,"0,0")&amp;" Std."),IF(Einstellungen!$I$31=TRUE,IF(J242=I242,"  00:00",IF(J242&gt;I242,"- "&amp;TEXT(J242-I242,"[h]:mm;@"),"+ "&amp;TEXT(I242-J242,"[h]:mm;@"))),IF(J242=I242,"  0,0",IF(J242&gt;I242,"- "&amp;TEXT((J242-I242)*24,"0,0"),"+ "&amp;TEXT((I242-J242)*24,"0,0")))&amp;" Std.")))))</f>
        <v/>
      </c>
      <c r="L242" s="66" t="b" cm="1">
        <f t="array" ref="L242">OR(
  NOT(INDEX(Einstellungen!$J$22:$J$28,WEEKDAY(D242,2))),
  COUNTIF(Feiertage,D242)&gt;0
)</f>
        <v>0</v>
      </c>
      <c r="M242" s="32"/>
      <c r="N242" s="32"/>
    </row>
    <row r="243" spans="1:14" ht="24" customHeight="1">
      <c r="A243" s="29"/>
      <c r="B243" s="8" t="str">
        <f t="shared" si="12"/>
        <v>Di</v>
      </c>
      <c r="C243" s="8">
        <f t="shared" si="14"/>
        <v>46259</v>
      </c>
      <c r="D243" s="8">
        <f t="shared" si="15"/>
        <v>46259</v>
      </c>
      <c r="E243" s="9"/>
      <c r="F243" s="37"/>
      <c r="G243" s="37"/>
      <c r="H243" s="11"/>
      <c r="I243" s="12" t="str">
        <f t="shared" si="13"/>
        <v/>
      </c>
      <c r="J243" s="13">
        <f>IF(L243,"",Einstellungen!$E$19)</f>
        <v>0.25</v>
      </c>
      <c r="K243" s="13" t="str">
        <f>IF(LEFT(I243,1)="⚠","",IF(I243="","",IF(L243,"",IF(J243="",IF(Einstellungen!$I$31=TRUE,"+ "&amp;TEXT(I243,"[h]:mm")&amp;" Std.","+ "&amp;TEXT(I243*24,"0,0")&amp;" Std."),IF(Einstellungen!$I$31=TRUE,IF(J243=I243,"  00:00",IF(J243&gt;I243,"- "&amp;TEXT(J243-I243,"[h]:mm;@"),"+ "&amp;TEXT(I243-J243,"[h]:mm;@"))),IF(J243=I243,"  0,0",IF(J243&gt;I243,"- "&amp;TEXT((J243-I243)*24,"0,0"),"+ "&amp;TEXT((I243-J243)*24,"0,0")))&amp;" Std.")))))</f>
        <v/>
      </c>
      <c r="L243" s="66" t="b" cm="1">
        <f t="array" ref="L243">OR(
  NOT(INDEX(Einstellungen!$J$22:$J$28,WEEKDAY(D243,2))),
  COUNTIF(Feiertage,D243)&gt;0
)</f>
        <v>0</v>
      </c>
      <c r="M243" s="32"/>
      <c r="N243" s="32"/>
    </row>
    <row r="244" spans="1:14" ht="24" customHeight="1">
      <c r="A244" s="29"/>
      <c r="B244" s="8" t="str">
        <f t="shared" si="12"/>
        <v>Mi</v>
      </c>
      <c r="C244" s="8">
        <f t="shared" si="14"/>
        <v>46260</v>
      </c>
      <c r="D244" s="8">
        <f t="shared" si="15"/>
        <v>46260</v>
      </c>
      <c r="E244" s="9"/>
      <c r="F244" s="37"/>
      <c r="G244" s="37"/>
      <c r="H244" s="11"/>
      <c r="I244" s="12" t="str">
        <f t="shared" si="13"/>
        <v/>
      </c>
      <c r="J244" s="13">
        <f>IF(L244,"",Einstellungen!$E$19)</f>
        <v>0.25</v>
      </c>
      <c r="K244" s="13" t="str">
        <f>IF(LEFT(I244,1)="⚠","",IF(I244="","",IF(L244,"",IF(J244="",IF(Einstellungen!$I$31=TRUE,"+ "&amp;TEXT(I244,"[h]:mm")&amp;" Std.","+ "&amp;TEXT(I244*24,"0,0")&amp;" Std."),IF(Einstellungen!$I$31=TRUE,IF(J244=I244,"  00:00",IF(J244&gt;I244,"- "&amp;TEXT(J244-I244,"[h]:mm;@"),"+ "&amp;TEXT(I244-J244,"[h]:mm;@"))),IF(J244=I244,"  0,0",IF(J244&gt;I244,"- "&amp;TEXT((J244-I244)*24,"0,0"),"+ "&amp;TEXT((I244-J244)*24,"0,0")))&amp;" Std.")))))</f>
        <v/>
      </c>
      <c r="L244" s="66" t="b" cm="1">
        <f t="array" ref="L244">OR(
  NOT(INDEX(Einstellungen!$J$22:$J$28,WEEKDAY(D244,2))),
  COUNTIF(Feiertage,D244)&gt;0
)</f>
        <v>0</v>
      </c>
      <c r="M244" s="32"/>
      <c r="N244" s="32"/>
    </row>
    <row r="245" spans="1:14" ht="24" customHeight="1">
      <c r="A245" s="29"/>
      <c r="B245" s="8" t="str">
        <f t="shared" si="12"/>
        <v>Do</v>
      </c>
      <c r="C245" s="8">
        <f t="shared" si="14"/>
        <v>46261</v>
      </c>
      <c r="D245" s="8">
        <f t="shared" si="15"/>
        <v>46261</v>
      </c>
      <c r="E245" s="9"/>
      <c r="F245" s="37"/>
      <c r="G245" s="37"/>
      <c r="H245" s="11"/>
      <c r="I245" s="12" t="str">
        <f t="shared" si="13"/>
        <v/>
      </c>
      <c r="J245" s="13">
        <f>IF(L245,"",Einstellungen!$E$19)</f>
        <v>0.25</v>
      </c>
      <c r="K245" s="13" t="str">
        <f>IF(LEFT(I245,1)="⚠","",IF(I245="","",IF(L245,"",IF(J245="",IF(Einstellungen!$I$31=TRUE,"+ "&amp;TEXT(I245,"[h]:mm")&amp;" Std.","+ "&amp;TEXT(I245*24,"0,0")&amp;" Std."),IF(Einstellungen!$I$31=TRUE,IF(J245=I245,"  00:00",IF(J245&gt;I245,"- "&amp;TEXT(J245-I245,"[h]:mm;@"),"+ "&amp;TEXT(I245-J245,"[h]:mm;@"))),IF(J245=I245,"  0,0",IF(J245&gt;I245,"- "&amp;TEXT((J245-I245)*24,"0,0"),"+ "&amp;TEXT((I245-J245)*24,"0,0")))&amp;" Std.")))))</f>
        <v/>
      </c>
      <c r="L245" s="66" t="b" cm="1">
        <f t="array" ref="L245">OR(
  NOT(INDEX(Einstellungen!$J$22:$J$28,WEEKDAY(D245,2))),
  COUNTIF(Feiertage,D245)&gt;0
)</f>
        <v>0</v>
      </c>
      <c r="M245" s="32"/>
      <c r="N245" s="32"/>
    </row>
    <row r="246" spans="1:14" ht="24" customHeight="1">
      <c r="A246" s="29"/>
      <c r="B246" s="8" t="str">
        <f t="shared" si="12"/>
        <v>Fr</v>
      </c>
      <c r="C246" s="8">
        <f t="shared" si="14"/>
        <v>46262</v>
      </c>
      <c r="D246" s="8">
        <f t="shared" si="15"/>
        <v>46262</v>
      </c>
      <c r="E246" s="9"/>
      <c r="F246" s="37"/>
      <c r="G246" s="37"/>
      <c r="H246" s="11"/>
      <c r="I246" s="12" t="str">
        <f t="shared" si="13"/>
        <v/>
      </c>
      <c r="J246" s="13">
        <f>IF(L246,"",Einstellungen!$E$19)</f>
        <v>0.25</v>
      </c>
      <c r="K246" s="13" t="str">
        <f>IF(LEFT(I246,1)="⚠","",IF(I246="","",IF(L246,"",IF(J246="",IF(Einstellungen!$I$31=TRUE,"+ "&amp;TEXT(I246,"[h]:mm")&amp;" Std.","+ "&amp;TEXT(I246*24,"0,0")&amp;" Std."),IF(Einstellungen!$I$31=TRUE,IF(J246=I246,"  00:00",IF(J246&gt;I246,"- "&amp;TEXT(J246-I246,"[h]:mm;@"),"+ "&amp;TEXT(I246-J246,"[h]:mm;@"))),IF(J246=I246,"  0,0",IF(J246&gt;I246,"- "&amp;TEXT((J246-I246)*24,"0,0"),"+ "&amp;TEXT((I246-J246)*24,"0,0")))&amp;" Std.")))))</f>
        <v/>
      </c>
      <c r="L246" s="66" t="b" cm="1">
        <f t="array" ref="L246">OR(
  NOT(INDEX(Einstellungen!$J$22:$J$28,WEEKDAY(D246,2))),
  COUNTIF(Feiertage,D246)&gt;0
)</f>
        <v>0</v>
      </c>
      <c r="M246" s="32"/>
      <c r="N246" s="32"/>
    </row>
    <row r="247" spans="1:14" ht="24" customHeight="1">
      <c r="A247" s="29"/>
      <c r="B247" s="8" t="str">
        <f t="shared" si="12"/>
        <v>Sa</v>
      </c>
      <c r="C247" s="8">
        <f t="shared" si="14"/>
        <v>46263</v>
      </c>
      <c r="D247" s="8">
        <f t="shared" si="15"/>
        <v>46263</v>
      </c>
      <c r="E247" s="9"/>
      <c r="F247" s="37"/>
      <c r="G247" s="37"/>
      <c r="H247" s="11"/>
      <c r="I247" s="12" t="str">
        <f t="shared" si="13"/>
        <v/>
      </c>
      <c r="J247" s="13" t="str">
        <f>IF(L247,"",Einstellungen!$E$19)</f>
        <v/>
      </c>
      <c r="K247" s="13" t="str">
        <f>IF(LEFT(I247,1)="⚠","",IF(I247="","",IF(L247,"",IF(J247="",IF(Einstellungen!$I$31=TRUE,"+ "&amp;TEXT(I247,"[h]:mm")&amp;" Std.","+ "&amp;TEXT(I247*24,"0,0")&amp;" Std."),IF(Einstellungen!$I$31=TRUE,IF(J247=I247,"  00:00",IF(J247&gt;I247,"- "&amp;TEXT(J247-I247,"[h]:mm;@"),"+ "&amp;TEXT(I247-J247,"[h]:mm;@"))),IF(J247=I247,"  0,0",IF(J247&gt;I247,"- "&amp;TEXT((J247-I247)*24,"0,0"),"+ "&amp;TEXT((I247-J247)*24,"0,0")))&amp;" Std.")))))</f>
        <v/>
      </c>
      <c r="L247" s="66" t="b" cm="1">
        <f t="array" ref="L247">OR(
  NOT(INDEX(Einstellungen!$J$22:$J$28,WEEKDAY(D247,2))),
  COUNTIF(Feiertage,D247)&gt;0
)</f>
        <v>1</v>
      </c>
      <c r="M247" s="32"/>
      <c r="N247" s="32"/>
    </row>
    <row r="248" spans="1:14" ht="24" customHeight="1">
      <c r="A248" s="29"/>
      <c r="B248" s="8" t="str">
        <f t="shared" si="12"/>
        <v>So</v>
      </c>
      <c r="C248" s="8">
        <f t="shared" si="14"/>
        <v>46264</v>
      </c>
      <c r="D248" s="8">
        <f t="shared" si="15"/>
        <v>46264</v>
      </c>
      <c r="E248" s="9"/>
      <c r="F248" s="37"/>
      <c r="G248" s="37"/>
      <c r="H248" s="11"/>
      <c r="I248" s="12" t="str">
        <f t="shared" si="13"/>
        <v/>
      </c>
      <c r="J248" s="13" t="str">
        <f>IF(L248,"",Einstellungen!$E$19)</f>
        <v/>
      </c>
      <c r="K248" s="13" t="str">
        <f>IF(LEFT(I248,1)="⚠","",IF(I248="","",IF(L248,"",IF(J248="",IF(Einstellungen!$I$31=TRUE,"+ "&amp;TEXT(I248,"[h]:mm")&amp;" Std.","+ "&amp;TEXT(I248*24,"0,0")&amp;" Std."),IF(Einstellungen!$I$31=TRUE,IF(J248=I248,"  00:00",IF(J248&gt;I248,"- "&amp;TEXT(J248-I248,"[h]:mm;@"),"+ "&amp;TEXT(I248-J248,"[h]:mm;@"))),IF(J248=I248,"  0,0",IF(J248&gt;I248,"- "&amp;TEXT((J248-I248)*24,"0,0"),"+ "&amp;TEXT((I248-J248)*24,"0,0")))&amp;" Std.")))))</f>
        <v/>
      </c>
      <c r="L248" s="66" t="b" cm="1">
        <f t="array" ref="L248">OR(
  NOT(INDEX(Einstellungen!$J$22:$J$28,WEEKDAY(D248,2))),
  COUNTIF(Feiertage,D248)&gt;0
)</f>
        <v>1</v>
      </c>
      <c r="M248" s="32"/>
      <c r="N248" s="32"/>
    </row>
    <row r="249" spans="1:14" ht="24" customHeight="1">
      <c r="A249" s="29"/>
      <c r="B249" s="8" t="str">
        <f t="shared" si="12"/>
        <v>Mo</v>
      </c>
      <c r="C249" s="8">
        <f t="shared" si="14"/>
        <v>46265</v>
      </c>
      <c r="D249" s="8">
        <f t="shared" si="15"/>
        <v>46265</v>
      </c>
      <c r="E249" s="9"/>
      <c r="F249" s="37"/>
      <c r="G249" s="37"/>
      <c r="H249" s="11"/>
      <c r="I249" s="12" t="str">
        <f t="shared" si="13"/>
        <v/>
      </c>
      <c r="J249" s="13">
        <f>IF(L249,"",Einstellungen!$E$19)</f>
        <v>0.25</v>
      </c>
      <c r="K249" s="13" t="str">
        <f>IF(LEFT(I249,1)="⚠","",IF(I249="","",IF(L249,"",IF(J249="",IF(Einstellungen!$I$31=TRUE,"+ "&amp;TEXT(I249,"[h]:mm")&amp;" Std.","+ "&amp;TEXT(I249*24,"0,0")&amp;" Std."),IF(Einstellungen!$I$31=TRUE,IF(J249=I249,"  00:00",IF(J249&gt;I249,"- "&amp;TEXT(J249-I249,"[h]:mm;@"),"+ "&amp;TEXT(I249-J249,"[h]:mm;@"))),IF(J249=I249,"  0,0",IF(J249&gt;I249,"- "&amp;TEXT((J249-I249)*24,"0,0"),"+ "&amp;TEXT((I249-J249)*24,"0,0")))&amp;" Std.")))))</f>
        <v/>
      </c>
      <c r="L249" s="66" t="b" cm="1">
        <f t="array" ref="L249">OR(
  NOT(INDEX(Einstellungen!$J$22:$J$28,WEEKDAY(D249,2))),
  COUNTIF(Feiertage,D249)&gt;0
)</f>
        <v>0</v>
      </c>
      <c r="M249" s="32"/>
      <c r="N249" s="32"/>
    </row>
    <row r="250" spans="1:14" ht="24" customHeight="1">
      <c r="A250" s="29"/>
      <c r="B250" s="8" t="str">
        <f t="shared" si="12"/>
        <v>Di</v>
      </c>
      <c r="C250" s="8">
        <f t="shared" si="14"/>
        <v>46266</v>
      </c>
      <c r="D250" s="8">
        <f t="shared" si="15"/>
        <v>46266</v>
      </c>
      <c r="E250" s="9"/>
      <c r="F250" s="37"/>
      <c r="G250" s="37"/>
      <c r="H250" s="11"/>
      <c r="I250" s="12" t="str">
        <f t="shared" si="13"/>
        <v/>
      </c>
      <c r="J250" s="13">
        <f>IF(L250,"",Einstellungen!$E$19)</f>
        <v>0.25</v>
      </c>
      <c r="K250" s="13" t="str">
        <f>IF(LEFT(I250,1)="⚠","",IF(I250="","",IF(L250,"",IF(J250="",IF(Einstellungen!$I$31=TRUE,"+ "&amp;TEXT(I250,"[h]:mm")&amp;" Std.","+ "&amp;TEXT(I250*24,"0,0")&amp;" Std."),IF(Einstellungen!$I$31=TRUE,IF(J250=I250,"  00:00",IF(J250&gt;I250,"- "&amp;TEXT(J250-I250,"[h]:mm;@"),"+ "&amp;TEXT(I250-J250,"[h]:mm;@"))),IF(J250=I250,"  0,0",IF(J250&gt;I250,"- "&amp;TEXT((J250-I250)*24,"0,0"),"+ "&amp;TEXT((I250-J250)*24,"0,0")))&amp;" Std.")))))</f>
        <v/>
      </c>
      <c r="L250" s="66" t="b" cm="1">
        <f t="array" ref="L250">OR(
  NOT(INDEX(Einstellungen!$J$22:$J$28,WEEKDAY(D250,2))),
  COUNTIF(Feiertage,D250)&gt;0
)</f>
        <v>0</v>
      </c>
      <c r="M250" s="32"/>
      <c r="N250" s="32"/>
    </row>
    <row r="251" spans="1:14" ht="24" customHeight="1">
      <c r="A251" s="29"/>
      <c r="B251" s="8" t="str">
        <f t="shared" si="12"/>
        <v>Mi</v>
      </c>
      <c r="C251" s="8">
        <f t="shared" si="14"/>
        <v>46267</v>
      </c>
      <c r="D251" s="8">
        <f t="shared" si="15"/>
        <v>46267</v>
      </c>
      <c r="E251" s="9"/>
      <c r="F251" s="37"/>
      <c r="G251" s="37"/>
      <c r="H251" s="11"/>
      <c r="I251" s="12" t="str">
        <f t="shared" si="13"/>
        <v/>
      </c>
      <c r="J251" s="13">
        <f>IF(L251,"",Einstellungen!$E$19)</f>
        <v>0.25</v>
      </c>
      <c r="K251" s="13" t="str">
        <f>IF(LEFT(I251,1)="⚠","",IF(I251="","",IF(L251,"",IF(J251="",IF(Einstellungen!$I$31=TRUE,"+ "&amp;TEXT(I251,"[h]:mm")&amp;" Std.","+ "&amp;TEXT(I251*24,"0,0")&amp;" Std."),IF(Einstellungen!$I$31=TRUE,IF(J251=I251,"  00:00",IF(J251&gt;I251,"- "&amp;TEXT(J251-I251,"[h]:mm;@"),"+ "&amp;TEXT(I251-J251,"[h]:mm;@"))),IF(J251=I251,"  0,0",IF(J251&gt;I251,"- "&amp;TEXT((J251-I251)*24,"0,0"),"+ "&amp;TEXT((I251-J251)*24,"0,0")))&amp;" Std.")))))</f>
        <v/>
      </c>
      <c r="L251" s="66" t="b" cm="1">
        <f t="array" ref="L251">OR(
  NOT(INDEX(Einstellungen!$J$22:$J$28,WEEKDAY(D251,2))),
  COUNTIF(Feiertage,D251)&gt;0
)</f>
        <v>0</v>
      </c>
      <c r="M251" s="32"/>
      <c r="N251" s="32"/>
    </row>
    <row r="252" spans="1:14" ht="24" customHeight="1">
      <c r="A252" s="29"/>
      <c r="B252" s="8" t="str">
        <f t="shared" si="12"/>
        <v>Do</v>
      </c>
      <c r="C252" s="8">
        <f t="shared" si="14"/>
        <v>46268</v>
      </c>
      <c r="D252" s="8">
        <f t="shared" si="15"/>
        <v>46268</v>
      </c>
      <c r="E252" s="9"/>
      <c r="F252" s="37"/>
      <c r="G252" s="37"/>
      <c r="H252" s="11"/>
      <c r="I252" s="12" t="str">
        <f t="shared" si="13"/>
        <v/>
      </c>
      <c r="J252" s="13">
        <f>IF(L252,"",Einstellungen!$E$19)</f>
        <v>0.25</v>
      </c>
      <c r="K252" s="13" t="str">
        <f>IF(LEFT(I252,1)="⚠","",IF(I252="","",IF(L252,"",IF(J252="",IF(Einstellungen!$I$31=TRUE,"+ "&amp;TEXT(I252,"[h]:mm")&amp;" Std.","+ "&amp;TEXT(I252*24,"0,0")&amp;" Std."),IF(Einstellungen!$I$31=TRUE,IF(J252=I252,"  00:00",IF(J252&gt;I252,"- "&amp;TEXT(J252-I252,"[h]:mm;@"),"+ "&amp;TEXT(I252-J252,"[h]:mm;@"))),IF(J252=I252,"  0,0",IF(J252&gt;I252,"- "&amp;TEXT((J252-I252)*24,"0,0"),"+ "&amp;TEXT((I252-J252)*24,"0,0")))&amp;" Std.")))))</f>
        <v/>
      </c>
      <c r="L252" s="66" t="b" cm="1">
        <f t="array" ref="L252">OR(
  NOT(INDEX(Einstellungen!$J$22:$J$28,WEEKDAY(D252,2))),
  COUNTIF(Feiertage,D252)&gt;0
)</f>
        <v>0</v>
      </c>
      <c r="M252" s="32"/>
      <c r="N252" s="32"/>
    </row>
    <row r="253" spans="1:14" ht="24" customHeight="1">
      <c r="A253" s="29"/>
      <c r="B253" s="8" t="str">
        <f t="shared" si="12"/>
        <v>Fr</v>
      </c>
      <c r="C253" s="8">
        <f t="shared" si="14"/>
        <v>46269</v>
      </c>
      <c r="D253" s="8">
        <f t="shared" si="15"/>
        <v>46269</v>
      </c>
      <c r="E253" s="9"/>
      <c r="F253" s="37"/>
      <c r="G253" s="37"/>
      <c r="H253" s="11"/>
      <c r="I253" s="12" t="str">
        <f t="shared" si="13"/>
        <v/>
      </c>
      <c r="J253" s="13">
        <f>IF(L253,"",Einstellungen!$E$19)</f>
        <v>0.25</v>
      </c>
      <c r="K253" s="13" t="str">
        <f>IF(LEFT(I253,1)="⚠","",IF(I253="","",IF(L253,"",IF(J253="",IF(Einstellungen!$I$31=TRUE,"+ "&amp;TEXT(I253,"[h]:mm")&amp;" Std.","+ "&amp;TEXT(I253*24,"0,0")&amp;" Std."),IF(Einstellungen!$I$31=TRUE,IF(J253=I253,"  00:00",IF(J253&gt;I253,"- "&amp;TEXT(J253-I253,"[h]:mm;@"),"+ "&amp;TEXT(I253-J253,"[h]:mm;@"))),IF(J253=I253,"  0,0",IF(J253&gt;I253,"- "&amp;TEXT((J253-I253)*24,"0,0"),"+ "&amp;TEXT((I253-J253)*24,"0,0")))&amp;" Std.")))))</f>
        <v/>
      </c>
      <c r="L253" s="66" t="b" cm="1">
        <f t="array" ref="L253">OR(
  NOT(INDEX(Einstellungen!$J$22:$J$28,WEEKDAY(D253,2))),
  COUNTIF(Feiertage,D253)&gt;0
)</f>
        <v>0</v>
      </c>
      <c r="M253" s="32"/>
      <c r="N253" s="32"/>
    </row>
    <row r="254" spans="1:14" ht="24" customHeight="1">
      <c r="A254" s="29"/>
      <c r="B254" s="8" t="str">
        <f t="shared" si="12"/>
        <v>Sa</v>
      </c>
      <c r="C254" s="8">
        <f t="shared" si="14"/>
        <v>46270</v>
      </c>
      <c r="D254" s="8">
        <f t="shared" si="15"/>
        <v>46270</v>
      </c>
      <c r="E254" s="9"/>
      <c r="F254" s="37"/>
      <c r="G254" s="37"/>
      <c r="H254" s="11"/>
      <c r="I254" s="12" t="str">
        <f t="shared" si="13"/>
        <v/>
      </c>
      <c r="J254" s="13" t="str">
        <f>IF(L254,"",Einstellungen!$E$19)</f>
        <v/>
      </c>
      <c r="K254" s="13" t="str">
        <f>IF(LEFT(I254,1)="⚠","",IF(I254="","",IF(L254,"",IF(J254="",IF(Einstellungen!$I$31=TRUE,"+ "&amp;TEXT(I254,"[h]:mm")&amp;" Std.","+ "&amp;TEXT(I254*24,"0,0")&amp;" Std."),IF(Einstellungen!$I$31=TRUE,IF(J254=I254,"  00:00",IF(J254&gt;I254,"- "&amp;TEXT(J254-I254,"[h]:mm;@"),"+ "&amp;TEXT(I254-J254,"[h]:mm;@"))),IF(J254=I254,"  0,0",IF(J254&gt;I254,"- "&amp;TEXT((J254-I254)*24,"0,0"),"+ "&amp;TEXT((I254-J254)*24,"0,0")))&amp;" Std.")))))</f>
        <v/>
      </c>
      <c r="L254" s="66" t="b" cm="1">
        <f t="array" ref="L254">OR(
  NOT(INDEX(Einstellungen!$J$22:$J$28,WEEKDAY(D254,2))),
  COUNTIF(Feiertage,D254)&gt;0
)</f>
        <v>1</v>
      </c>
      <c r="M254" s="32"/>
      <c r="N254" s="32"/>
    </row>
    <row r="255" spans="1:14" ht="24" customHeight="1">
      <c r="A255" s="29"/>
      <c r="B255" s="8" t="str">
        <f t="shared" si="12"/>
        <v>So</v>
      </c>
      <c r="C255" s="8">
        <f t="shared" si="14"/>
        <v>46271</v>
      </c>
      <c r="D255" s="8">
        <f t="shared" si="15"/>
        <v>46271</v>
      </c>
      <c r="E255" s="9"/>
      <c r="F255" s="37"/>
      <c r="G255" s="37"/>
      <c r="H255" s="11"/>
      <c r="I255" s="12" t="str">
        <f t="shared" si="13"/>
        <v/>
      </c>
      <c r="J255" s="13" t="str">
        <f>IF(L255,"",Einstellungen!$E$19)</f>
        <v/>
      </c>
      <c r="K255" s="13" t="str">
        <f>IF(LEFT(I255,1)="⚠","",IF(I255="","",IF(L255,"",IF(J255="",IF(Einstellungen!$I$31=TRUE,"+ "&amp;TEXT(I255,"[h]:mm")&amp;" Std.","+ "&amp;TEXT(I255*24,"0,0")&amp;" Std."),IF(Einstellungen!$I$31=TRUE,IF(J255=I255,"  00:00",IF(J255&gt;I255,"- "&amp;TEXT(J255-I255,"[h]:mm;@"),"+ "&amp;TEXT(I255-J255,"[h]:mm;@"))),IF(J255=I255,"  0,0",IF(J255&gt;I255,"- "&amp;TEXT((J255-I255)*24,"0,0"),"+ "&amp;TEXT((I255-J255)*24,"0,0")))&amp;" Std.")))))</f>
        <v/>
      </c>
      <c r="L255" s="66" t="b" cm="1">
        <f t="array" ref="L255">OR(
  NOT(INDEX(Einstellungen!$J$22:$J$28,WEEKDAY(D255,2))),
  COUNTIF(Feiertage,D255)&gt;0
)</f>
        <v>1</v>
      </c>
      <c r="M255" s="32"/>
      <c r="N255" s="32"/>
    </row>
    <row r="256" spans="1:14" ht="24" customHeight="1">
      <c r="A256" s="29"/>
      <c r="B256" s="8" t="str">
        <f t="shared" si="12"/>
        <v>Mo</v>
      </c>
      <c r="C256" s="8">
        <f t="shared" si="14"/>
        <v>46272</v>
      </c>
      <c r="D256" s="8">
        <f t="shared" si="15"/>
        <v>46272</v>
      </c>
      <c r="E256" s="9"/>
      <c r="F256" s="37"/>
      <c r="G256" s="37"/>
      <c r="H256" s="11"/>
      <c r="I256" s="12" t="str">
        <f t="shared" si="13"/>
        <v/>
      </c>
      <c r="J256" s="13">
        <f>IF(L256,"",Einstellungen!$E$19)</f>
        <v>0.25</v>
      </c>
      <c r="K256" s="13" t="str">
        <f>IF(LEFT(I256,1)="⚠","",IF(I256="","",IF(L256,"",IF(J256="",IF(Einstellungen!$I$31=TRUE,"+ "&amp;TEXT(I256,"[h]:mm")&amp;" Std.","+ "&amp;TEXT(I256*24,"0,0")&amp;" Std."),IF(Einstellungen!$I$31=TRUE,IF(J256=I256,"  00:00",IF(J256&gt;I256,"- "&amp;TEXT(J256-I256,"[h]:mm;@"),"+ "&amp;TEXT(I256-J256,"[h]:mm;@"))),IF(J256=I256,"  0,0",IF(J256&gt;I256,"- "&amp;TEXT((J256-I256)*24,"0,0"),"+ "&amp;TEXT((I256-J256)*24,"0,0")))&amp;" Std.")))))</f>
        <v/>
      </c>
      <c r="L256" s="66" t="b" cm="1">
        <f t="array" ref="L256">OR(
  NOT(INDEX(Einstellungen!$J$22:$J$28,WEEKDAY(D256,2))),
  COUNTIF(Feiertage,D256)&gt;0
)</f>
        <v>0</v>
      </c>
      <c r="M256" s="32"/>
      <c r="N256" s="32"/>
    </row>
    <row r="257" spans="1:14" ht="24" customHeight="1">
      <c r="A257" s="29"/>
      <c r="B257" s="8" t="str">
        <f t="shared" si="12"/>
        <v>Di</v>
      </c>
      <c r="C257" s="8">
        <f t="shared" si="14"/>
        <v>46273</v>
      </c>
      <c r="D257" s="8">
        <f t="shared" si="15"/>
        <v>46273</v>
      </c>
      <c r="E257" s="9"/>
      <c r="F257" s="37"/>
      <c r="G257" s="37"/>
      <c r="H257" s="11"/>
      <c r="I257" s="12" t="str">
        <f t="shared" si="13"/>
        <v/>
      </c>
      <c r="J257" s="13">
        <f>IF(L257,"",Einstellungen!$E$19)</f>
        <v>0.25</v>
      </c>
      <c r="K257" s="13" t="str">
        <f>IF(LEFT(I257,1)="⚠","",IF(I257="","",IF(L257,"",IF(J257="",IF(Einstellungen!$I$31=TRUE,"+ "&amp;TEXT(I257,"[h]:mm")&amp;" Std.","+ "&amp;TEXT(I257*24,"0,0")&amp;" Std."),IF(Einstellungen!$I$31=TRUE,IF(J257=I257,"  00:00",IF(J257&gt;I257,"- "&amp;TEXT(J257-I257,"[h]:mm;@"),"+ "&amp;TEXT(I257-J257,"[h]:mm;@"))),IF(J257=I257,"  0,0",IF(J257&gt;I257,"- "&amp;TEXT((J257-I257)*24,"0,0"),"+ "&amp;TEXT((I257-J257)*24,"0,0")))&amp;" Std.")))))</f>
        <v/>
      </c>
      <c r="L257" s="66" t="b" cm="1">
        <f t="array" ref="L257">OR(
  NOT(INDEX(Einstellungen!$J$22:$J$28,WEEKDAY(D257,2))),
  COUNTIF(Feiertage,D257)&gt;0
)</f>
        <v>0</v>
      </c>
      <c r="M257" s="32"/>
      <c r="N257" s="32"/>
    </row>
    <row r="258" spans="1:14" ht="24" customHeight="1">
      <c r="A258" s="29"/>
      <c r="B258" s="8" t="str">
        <f t="shared" si="12"/>
        <v>Mi</v>
      </c>
      <c r="C258" s="8">
        <f t="shared" si="14"/>
        <v>46274</v>
      </c>
      <c r="D258" s="8">
        <f t="shared" si="15"/>
        <v>46274</v>
      </c>
      <c r="E258" s="9"/>
      <c r="F258" s="37"/>
      <c r="G258" s="37"/>
      <c r="H258" s="11"/>
      <c r="I258" s="12" t="str">
        <f t="shared" si="13"/>
        <v/>
      </c>
      <c r="J258" s="13">
        <f>IF(L258,"",Einstellungen!$E$19)</f>
        <v>0.25</v>
      </c>
      <c r="K258" s="13" t="str">
        <f>IF(LEFT(I258,1)="⚠","",IF(I258="","",IF(L258,"",IF(J258="",IF(Einstellungen!$I$31=TRUE,"+ "&amp;TEXT(I258,"[h]:mm")&amp;" Std.","+ "&amp;TEXT(I258*24,"0,0")&amp;" Std."),IF(Einstellungen!$I$31=TRUE,IF(J258=I258,"  00:00",IF(J258&gt;I258,"- "&amp;TEXT(J258-I258,"[h]:mm;@"),"+ "&amp;TEXT(I258-J258,"[h]:mm;@"))),IF(J258=I258,"  0,0",IF(J258&gt;I258,"- "&amp;TEXT((J258-I258)*24,"0,0"),"+ "&amp;TEXT((I258-J258)*24,"0,0")))&amp;" Std.")))))</f>
        <v/>
      </c>
      <c r="L258" s="66" t="b" cm="1">
        <f t="array" ref="L258">OR(
  NOT(INDEX(Einstellungen!$J$22:$J$28,WEEKDAY(D258,2))),
  COUNTIF(Feiertage,D258)&gt;0
)</f>
        <v>0</v>
      </c>
      <c r="M258" s="32"/>
      <c r="N258" s="32"/>
    </row>
    <row r="259" spans="1:14" ht="24" customHeight="1">
      <c r="A259" s="29"/>
      <c r="B259" s="8" t="str">
        <f t="shared" si="12"/>
        <v>Do</v>
      </c>
      <c r="C259" s="8">
        <f t="shared" si="14"/>
        <v>46275</v>
      </c>
      <c r="D259" s="8">
        <f t="shared" si="15"/>
        <v>46275</v>
      </c>
      <c r="E259" s="9"/>
      <c r="F259" s="37"/>
      <c r="G259" s="37"/>
      <c r="H259" s="11"/>
      <c r="I259" s="12" t="str">
        <f t="shared" si="13"/>
        <v/>
      </c>
      <c r="J259" s="13">
        <f>IF(L259,"",Einstellungen!$E$19)</f>
        <v>0.25</v>
      </c>
      <c r="K259" s="13" t="str">
        <f>IF(LEFT(I259,1)="⚠","",IF(I259="","",IF(L259,"",IF(J259="",IF(Einstellungen!$I$31=TRUE,"+ "&amp;TEXT(I259,"[h]:mm")&amp;" Std.","+ "&amp;TEXT(I259*24,"0,0")&amp;" Std."),IF(Einstellungen!$I$31=TRUE,IF(J259=I259,"  00:00",IF(J259&gt;I259,"- "&amp;TEXT(J259-I259,"[h]:mm;@"),"+ "&amp;TEXT(I259-J259,"[h]:mm;@"))),IF(J259=I259,"  0,0",IF(J259&gt;I259,"- "&amp;TEXT((J259-I259)*24,"0,0"),"+ "&amp;TEXT((I259-J259)*24,"0,0")))&amp;" Std.")))))</f>
        <v/>
      </c>
      <c r="L259" s="66" t="b" cm="1">
        <f t="array" ref="L259">OR(
  NOT(INDEX(Einstellungen!$J$22:$J$28,WEEKDAY(D259,2))),
  COUNTIF(Feiertage,D259)&gt;0
)</f>
        <v>0</v>
      </c>
      <c r="M259" s="32"/>
      <c r="N259" s="32"/>
    </row>
    <row r="260" spans="1:14" ht="24" customHeight="1">
      <c r="A260" s="29"/>
      <c r="B260" s="8" t="str">
        <f t="shared" si="12"/>
        <v>Fr</v>
      </c>
      <c r="C260" s="8">
        <f t="shared" si="14"/>
        <v>46276</v>
      </c>
      <c r="D260" s="8">
        <f t="shared" si="15"/>
        <v>46276</v>
      </c>
      <c r="E260" s="9"/>
      <c r="F260" s="37"/>
      <c r="G260" s="37"/>
      <c r="H260" s="11"/>
      <c r="I260" s="12" t="str">
        <f t="shared" si="13"/>
        <v/>
      </c>
      <c r="J260" s="13">
        <f>IF(L260,"",Einstellungen!$E$19)</f>
        <v>0.25</v>
      </c>
      <c r="K260" s="13" t="str">
        <f>IF(LEFT(I260,1)="⚠","",IF(I260="","",IF(L260,"",IF(J260="",IF(Einstellungen!$I$31=TRUE,"+ "&amp;TEXT(I260,"[h]:mm")&amp;" Std.","+ "&amp;TEXT(I260*24,"0,0")&amp;" Std."),IF(Einstellungen!$I$31=TRUE,IF(J260=I260,"  00:00",IF(J260&gt;I260,"- "&amp;TEXT(J260-I260,"[h]:mm;@"),"+ "&amp;TEXT(I260-J260,"[h]:mm;@"))),IF(J260=I260,"  0,0",IF(J260&gt;I260,"- "&amp;TEXT((J260-I260)*24,"0,0"),"+ "&amp;TEXT((I260-J260)*24,"0,0")))&amp;" Std.")))))</f>
        <v/>
      </c>
      <c r="L260" s="66" t="b" cm="1">
        <f t="array" ref="L260">OR(
  NOT(INDEX(Einstellungen!$J$22:$J$28,WEEKDAY(D260,2))),
  COUNTIF(Feiertage,D260)&gt;0
)</f>
        <v>0</v>
      </c>
      <c r="M260" s="32"/>
      <c r="N260" s="32"/>
    </row>
    <row r="261" spans="1:14" ht="24" customHeight="1">
      <c r="A261" s="29"/>
      <c r="B261" s="8" t="str">
        <f t="shared" si="12"/>
        <v>Sa</v>
      </c>
      <c r="C261" s="8">
        <f t="shared" si="14"/>
        <v>46277</v>
      </c>
      <c r="D261" s="8">
        <f t="shared" si="15"/>
        <v>46277</v>
      </c>
      <c r="E261" s="9"/>
      <c r="F261" s="37"/>
      <c r="G261" s="37"/>
      <c r="H261" s="11"/>
      <c r="I261" s="12" t="str">
        <f t="shared" si="13"/>
        <v/>
      </c>
      <c r="J261" s="13" t="str">
        <f>IF(L261,"",Einstellungen!$E$19)</f>
        <v/>
      </c>
      <c r="K261" s="13" t="str">
        <f>IF(LEFT(I261,1)="⚠","",IF(I261="","",IF(L261,"",IF(J261="",IF(Einstellungen!$I$31=TRUE,"+ "&amp;TEXT(I261,"[h]:mm")&amp;" Std.","+ "&amp;TEXT(I261*24,"0,0")&amp;" Std."),IF(Einstellungen!$I$31=TRUE,IF(J261=I261,"  00:00",IF(J261&gt;I261,"- "&amp;TEXT(J261-I261,"[h]:mm;@"),"+ "&amp;TEXT(I261-J261,"[h]:mm;@"))),IF(J261=I261,"  0,0",IF(J261&gt;I261,"- "&amp;TEXT((J261-I261)*24,"0,0"),"+ "&amp;TEXT((I261-J261)*24,"0,0")))&amp;" Std.")))))</f>
        <v/>
      </c>
      <c r="L261" s="66" t="b" cm="1">
        <f t="array" ref="L261">OR(
  NOT(INDEX(Einstellungen!$J$22:$J$28,WEEKDAY(D261,2))),
  COUNTIF(Feiertage,D261)&gt;0
)</f>
        <v>1</v>
      </c>
      <c r="M261" s="32"/>
      <c r="N261" s="32"/>
    </row>
    <row r="262" spans="1:14" ht="24" customHeight="1">
      <c r="A262" s="29"/>
      <c r="B262" s="8" t="str">
        <f t="shared" si="12"/>
        <v>So</v>
      </c>
      <c r="C262" s="8">
        <f t="shared" si="14"/>
        <v>46278</v>
      </c>
      <c r="D262" s="8">
        <f t="shared" si="15"/>
        <v>46278</v>
      </c>
      <c r="E262" s="9"/>
      <c r="F262" s="37"/>
      <c r="G262" s="37"/>
      <c r="H262" s="11"/>
      <c r="I262" s="12" t="str">
        <f t="shared" si="13"/>
        <v/>
      </c>
      <c r="J262" s="13" t="str">
        <f>IF(L262,"",Einstellungen!$E$19)</f>
        <v/>
      </c>
      <c r="K262" s="13" t="str">
        <f>IF(LEFT(I262,1)="⚠","",IF(I262="","",IF(L262,"",IF(J262="",IF(Einstellungen!$I$31=TRUE,"+ "&amp;TEXT(I262,"[h]:mm")&amp;" Std.","+ "&amp;TEXT(I262*24,"0,0")&amp;" Std."),IF(Einstellungen!$I$31=TRUE,IF(J262=I262,"  00:00",IF(J262&gt;I262,"- "&amp;TEXT(J262-I262,"[h]:mm;@"),"+ "&amp;TEXT(I262-J262,"[h]:mm;@"))),IF(J262=I262,"  0,0",IF(J262&gt;I262,"- "&amp;TEXT((J262-I262)*24,"0,0"),"+ "&amp;TEXT((I262-J262)*24,"0,0")))&amp;" Std.")))))</f>
        <v/>
      </c>
      <c r="L262" s="66" t="b" cm="1">
        <f t="array" ref="L262">OR(
  NOT(INDEX(Einstellungen!$J$22:$J$28,WEEKDAY(D262,2))),
  COUNTIF(Feiertage,D262)&gt;0
)</f>
        <v>1</v>
      </c>
      <c r="M262" s="32"/>
      <c r="N262" s="32"/>
    </row>
    <row r="263" spans="1:14" ht="24" customHeight="1">
      <c r="A263" s="29"/>
      <c r="B263" s="8" t="str">
        <f t="shared" ref="B263:B326" si="16">CHOOSE(WEEKDAY(D263,2),"Mo","Di","Mi","Do","Fr","Sa","So")</f>
        <v>Mo</v>
      </c>
      <c r="C263" s="8">
        <f t="shared" si="14"/>
        <v>46279</v>
      </c>
      <c r="D263" s="8">
        <f t="shared" si="15"/>
        <v>46279</v>
      </c>
      <c r="E263" s="9"/>
      <c r="F263" s="37"/>
      <c r="G263" s="37"/>
      <c r="H263" s="11"/>
      <c r="I263" s="12" t="str">
        <f t="shared" ref="I263:I326" si="17">IF(OR(ISBLANK(F263),ISBLANK(G263)),"",IF(OR(ISTEXT(F263),ISTEXT(G263),ISTEXT(H263)),"⚠ Eingabe prüfen",IF((G263-F263-H263)&lt;0,"⚠ Zeitfehler",G263-F263-H263)))</f>
        <v/>
      </c>
      <c r="J263" s="13">
        <f>IF(L263,"",Einstellungen!$E$19)</f>
        <v>0.25</v>
      </c>
      <c r="K263" s="13" t="str">
        <f>IF(LEFT(I263,1)="⚠","",IF(I263="","",IF(L263,"",IF(J263="",IF(Einstellungen!$I$31=TRUE,"+ "&amp;TEXT(I263,"[h]:mm")&amp;" Std.","+ "&amp;TEXT(I263*24,"0,0")&amp;" Std."),IF(Einstellungen!$I$31=TRUE,IF(J263=I263,"  00:00",IF(J263&gt;I263,"- "&amp;TEXT(J263-I263,"[h]:mm;@"),"+ "&amp;TEXT(I263-J263,"[h]:mm;@"))),IF(J263=I263,"  0,0",IF(J263&gt;I263,"- "&amp;TEXT((J263-I263)*24,"0,0"),"+ "&amp;TEXT((I263-J263)*24,"0,0")))&amp;" Std.")))))</f>
        <v/>
      </c>
      <c r="L263" s="66" t="b" cm="1">
        <f t="array" ref="L263">OR(
  NOT(INDEX(Einstellungen!$J$22:$J$28,WEEKDAY(D263,2))),
  COUNTIF(Feiertage,D263)&gt;0
)</f>
        <v>0</v>
      </c>
      <c r="M263" s="32"/>
      <c r="N263" s="32"/>
    </row>
    <row r="264" spans="1:14" ht="24" customHeight="1">
      <c r="A264" s="29"/>
      <c r="B264" s="8" t="str">
        <f t="shared" si="16"/>
        <v>Di</v>
      </c>
      <c r="C264" s="8">
        <f t="shared" ref="C264:C327" si="18">IF(C263+1&lt;EDATE($C$7,12),C263+1,"")</f>
        <v>46280</v>
      </c>
      <c r="D264" s="8">
        <f t="shared" si="15"/>
        <v>46280</v>
      </c>
      <c r="E264" s="9"/>
      <c r="F264" s="37"/>
      <c r="G264" s="37"/>
      <c r="H264" s="11"/>
      <c r="I264" s="12" t="str">
        <f t="shared" si="17"/>
        <v/>
      </c>
      <c r="J264" s="13">
        <f>IF(L264,"",Einstellungen!$E$19)</f>
        <v>0.25</v>
      </c>
      <c r="K264" s="13" t="str">
        <f>IF(LEFT(I264,1)="⚠","",IF(I264="","",IF(L264,"",IF(J264="",IF(Einstellungen!$I$31=TRUE,"+ "&amp;TEXT(I264,"[h]:mm")&amp;" Std.","+ "&amp;TEXT(I264*24,"0,0")&amp;" Std."),IF(Einstellungen!$I$31=TRUE,IF(J264=I264,"  00:00",IF(J264&gt;I264,"- "&amp;TEXT(J264-I264,"[h]:mm;@"),"+ "&amp;TEXT(I264-J264,"[h]:mm;@"))),IF(J264=I264,"  0,0",IF(J264&gt;I264,"- "&amp;TEXT((J264-I264)*24,"0,0"),"+ "&amp;TEXT((I264-J264)*24,"0,0")))&amp;" Std.")))))</f>
        <v/>
      </c>
      <c r="L264" s="66" t="b" cm="1">
        <f t="array" ref="L264">OR(
  NOT(INDEX(Einstellungen!$J$22:$J$28,WEEKDAY(D264,2))),
  COUNTIF(Feiertage,D264)&gt;0
)</f>
        <v>0</v>
      </c>
      <c r="M264" s="32"/>
      <c r="N264" s="32"/>
    </row>
    <row r="265" spans="1:14" ht="24" customHeight="1">
      <c r="A265" s="29"/>
      <c r="B265" s="8" t="str">
        <f t="shared" si="16"/>
        <v>Mi</v>
      </c>
      <c r="C265" s="8">
        <f t="shared" si="18"/>
        <v>46281</v>
      </c>
      <c r="D265" s="8">
        <f t="shared" ref="D265:D328" si="19">IF(D264+1&lt;EDATE($D$7,12),D264+1,"")</f>
        <v>46281</v>
      </c>
      <c r="E265" s="9"/>
      <c r="F265" s="37"/>
      <c r="G265" s="37"/>
      <c r="H265" s="11"/>
      <c r="I265" s="12" t="str">
        <f t="shared" si="17"/>
        <v/>
      </c>
      <c r="J265" s="13">
        <f>IF(L265,"",Einstellungen!$E$19)</f>
        <v>0.25</v>
      </c>
      <c r="K265" s="13" t="str">
        <f>IF(LEFT(I265,1)="⚠","",IF(I265="","",IF(L265,"",IF(J265="",IF(Einstellungen!$I$31=TRUE,"+ "&amp;TEXT(I265,"[h]:mm")&amp;" Std.","+ "&amp;TEXT(I265*24,"0,0")&amp;" Std."),IF(Einstellungen!$I$31=TRUE,IF(J265=I265,"  00:00",IF(J265&gt;I265,"- "&amp;TEXT(J265-I265,"[h]:mm;@"),"+ "&amp;TEXT(I265-J265,"[h]:mm;@"))),IF(J265=I265,"  0,0",IF(J265&gt;I265,"- "&amp;TEXT((J265-I265)*24,"0,0"),"+ "&amp;TEXT((I265-J265)*24,"0,0")))&amp;" Std.")))))</f>
        <v/>
      </c>
      <c r="L265" s="66" t="b" cm="1">
        <f t="array" ref="L265">OR(
  NOT(INDEX(Einstellungen!$J$22:$J$28,WEEKDAY(D265,2))),
  COUNTIF(Feiertage,D265)&gt;0
)</f>
        <v>0</v>
      </c>
      <c r="M265" s="32"/>
      <c r="N265" s="32"/>
    </row>
    <row r="266" spans="1:14" ht="24" customHeight="1">
      <c r="A266" s="29"/>
      <c r="B266" s="8" t="str">
        <f t="shared" si="16"/>
        <v>Do</v>
      </c>
      <c r="C266" s="8">
        <f t="shared" si="18"/>
        <v>46282</v>
      </c>
      <c r="D266" s="8">
        <f t="shared" si="19"/>
        <v>46282</v>
      </c>
      <c r="E266" s="9"/>
      <c r="F266" s="37"/>
      <c r="G266" s="37"/>
      <c r="H266" s="11"/>
      <c r="I266" s="12" t="str">
        <f t="shared" si="17"/>
        <v/>
      </c>
      <c r="J266" s="13">
        <f>IF(L266,"",Einstellungen!$E$19)</f>
        <v>0.25</v>
      </c>
      <c r="K266" s="13" t="str">
        <f>IF(LEFT(I266,1)="⚠","",IF(I266="","",IF(L266,"",IF(J266="",IF(Einstellungen!$I$31=TRUE,"+ "&amp;TEXT(I266,"[h]:mm")&amp;" Std.","+ "&amp;TEXT(I266*24,"0,0")&amp;" Std."),IF(Einstellungen!$I$31=TRUE,IF(J266=I266,"  00:00",IF(J266&gt;I266,"- "&amp;TEXT(J266-I266,"[h]:mm;@"),"+ "&amp;TEXT(I266-J266,"[h]:mm;@"))),IF(J266=I266,"  0,0",IF(J266&gt;I266,"- "&amp;TEXT((J266-I266)*24,"0,0"),"+ "&amp;TEXT((I266-J266)*24,"0,0")))&amp;" Std.")))))</f>
        <v/>
      </c>
      <c r="L266" s="66" t="b" cm="1">
        <f t="array" ref="L266">OR(
  NOT(INDEX(Einstellungen!$J$22:$J$28,WEEKDAY(D266,2))),
  COUNTIF(Feiertage,D266)&gt;0
)</f>
        <v>0</v>
      </c>
      <c r="M266" s="32"/>
      <c r="N266" s="32"/>
    </row>
    <row r="267" spans="1:14" ht="24" customHeight="1">
      <c r="A267" s="29"/>
      <c r="B267" s="8" t="str">
        <f t="shared" si="16"/>
        <v>Fr</v>
      </c>
      <c r="C267" s="8">
        <f t="shared" si="18"/>
        <v>46283</v>
      </c>
      <c r="D267" s="8">
        <f t="shared" si="19"/>
        <v>46283</v>
      </c>
      <c r="E267" s="9"/>
      <c r="F267" s="37"/>
      <c r="G267" s="37"/>
      <c r="H267" s="11"/>
      <c r="I267" s="12" t="str">
        <f t="shared" si="17"/>
        <v/>
      </c>
      <c r="J267" s="13">
        <f>IF(L267,"",Einstellungen!$E$19)</f>
        <v>0.25</v>
      </c>
      <c r="K267" s="13" t="str">
        <f>IF(LEFT(I267,1)="⚠","",IF(I267="","",IF(L267,"",IF(J267="",IF(Einstellungen!$I$31=TRUE,"+ "&amp;TEXT(I267,"[h]:mm")&amp;" Std.","+ "&amp;TEXT(I267*24,"0,0")&amp;" Std."),IF(Einstellungen!$I$31=TRUE,IF(J267=I267,"  00:00",IF(J267&gt;I267,"- "&amp;TEXT(J267-I267,"[h]:mm;@"),"+ "&amp;TEXT(I267-J267,"[h]:mm;@"))),IF(J267=I267,"  0,0",IF(J267&gt;I267,"- "&amp;TEXT((J267-I267)*24,"0,0"),"+ "&amp;TEXT((I267-J267)*24,"0,0")))&amp;" Std.")))))</f>
        <v/>
      </c>
      <c r="L267" s="66" t="b" cm="1">
        <f t="array" ref="L267">OR(
  NOT(INDEX(Einstellungen!$J$22:$J$28,WEEKDAY(D267,2))),
  COUNTIF(Feiertage,D267)&gt;0
)</f>
        <v>0</v>
      </c>
      <c r="M267" s="32"/>
      <c r="N267" s="32"/>
    </row>
    <row r="268" spans="1:14" ht="24" customHeight="1">
      <c r="A268" s="29"/>
      <c r="B268" s="8" t="str">
        <f t="shared" si="16"/>
        <v>Sa</v>
      </c>
      <c r="C268" s="8">
        <f t="shared" si="18"/>
        <v>46284</v>
      </c>
      <c r="D268" s="8">
        <f t="shared" si="19"/>
        <v>46284</v>
      </c>
      <c r="E268" s="9"/>
      <c r="F268" s="37"/>
      <c r="G268" s="37"/>
      <c r="H268" s="11"/>
      <c r="I268" s="12" t="str">
        <f t="shared" si="17"/>
        <v/>
      </c>
      <c r="J268" s="13" t="str">
        <f>IF(L268,"",Einstellungen!$E$19)</f>
        <v/>
      </c>
      <c r="K268" s="13" t="str">
        <f>IF(LEFT(I268,1)="⚠","",IF(I268="","",IF(L268,"",IF(J268="",IF(Einstellungen!$I$31=TRUE,"+ "&amp;TEXT(I268,"[h]:mm")&amp;" Std.","+ "&amp;TEXT(I268*24,"0,0")&amp;" Std."),IF(Einstellungen!$I$31=TRUE,IF(J268=I268,"  00:00",IF(J268&gt;I268,"- "&amp;TEXT(J268-I268,"[h]:mm;@"),"+ "&amp;TEXT(I268-J268,"[h]:mm;@"))),IF(J268=I268,"  0,0",IF(J268&gt;I268,"- "&amp;TEXT((J268-I268)*24,"0,0"),"+ "&amp;TEXT((I268-J268)*24,"0,0")))&amp;" Std.")))))</f>
        <v/>
      </c>
      <c r="L268" s="66" t="b" cm="1">
        <f t="array" ref="L268">OR(
  NOT(INDEX(Einstellungen!$J$22:$J$28,WEEKDAY(D268,2))),
  COUNTIF(Feiertage,D268)&gt;0
)</f>
        <v>1</v>
      </c>
      <c r="M268" s="32"/>
      <c r="N268" s="32"/>
    </row>
    <row r="269" spans="1:14" ht="24" customHeight="1">
      <c r="A269" s="29"/>
      <c r="B269" s="8" t="str">
        <f t="shared" si="16"/>
        <v>So</v>
      </c>
      <c r="C269" s="8">
        <f t="shared" si="18"/>
        <v>46285</v>
      </c>
      <c r="D269" s="8">
        <f t="shared" si="19"/>
        <v>46285</v>
      </c>
      <c r="E269" s="9"/>
      <c r="F269" s="37"/>
      <c r="G269" s="37"/>
      <c r="H269" s="11"/>
      <c r="I269" s="12" t="str">
        <f t="shared" si="17"/>
        <v/>
      </c>
      <c r="J269" s="13" t="str">
        <f>IF(L269,"",Einstellungen!$E$19)</f>
        <v/>
      </c>
      <c r="K269" s="13" t="str">
        <f>IF(LEFT(I269,1)="⚠","",IF(I269="","",IF(L269,"",IF(J269="",IF(Einstellungen!$I$31=TRUE,"+ "&amp;TEXT(I269,"[h]:mm")&amp;" Std.","+ "&amp;TEXT(I269*24,"0,0")&amp;" Std."),IF(Einstellungen!$I$31=TRUE,IF(J269=I269,"  00:00",IF(J269&gt;I269,"- "&amp;TEXT(J269-I269,"[h]:mm;@"),"+ "&amp;TEXT(I269-J269,"[h]:mm;@"))),IF(J269=I269,"  0,0",IF(J269&gt;I269,"- "&amp;TEXT((J269-I269)*24,"0,0"),"+ "&amp;TEXT((I269-J269)*24,"0,0")))&amp;" Std.")))))</f>
        <v/>
      </c>
      <c r="L269" s="66" t="b" cm="1">
        <f t="array" ref="L269">OR(
  NOT(INDEX(Einstellungen!$J$22:$J$28,WEEKDAY(D269,2))),
  COUNTIF(Feiertage,D269)&gt;0
)</f>
        <v>1</v>
      </c>
      <c r="M269" s="32"/>
      <c r="N269" s="32"/>
    </row>
    <row r="270" spans="1:14" ht="24" customHeight="1">
      <c r="A270" s="29"/>
      <c r="B270" s="8" t="str">
        <f t="shared" si="16"/>
        <v>Mo</v>
      </c>
      <c r="C270" s="8">
        <f t="shared" si="18"/>
        <v>46286</v>
      </c>
      <c r="D270" s="8">
        <f t="shared" si="19"/>
        <v>46286</v>
      </c>
      <c r="E270" s="9"/>
      <c r="F270" s="37"/>
      <c r="G270" s="37"/>
      <c r="H270" s="11"/>
      <c r="I270" s="12" t="str">
        <f t="shared" si="17"/>
        <v/>
      </c>
      <c r="J270" s="13">
        <f>IF(L270,"",Einstellungen!$E$19)</f>
        <v>0.25</v>
      </c>
      <c r="K270" s="13" t="str">
        <f>IF(LEFT(I270,1)="⚠","",IF(I270="","",IF(L270,"",IF(J270="",IF(Einstellungen!$I$31=TRUE,"+ "&amp;TEXT(I270,"[h]:mm")&amp;" Std.","+ "&amp;TEXT(I270*24,"0,0")&amp;" Std."),IF(Einstellungen!$I$31=TRUE,IF(J270=I270,"  00:00",IF(J270&gt;I270,"- "&amp;TEXT(J270-I270,"[h]:mm;@"),"+ "&amp;TEXT(I270-J270,"[h]:mm;@"))),IF(J270=I270,"  0,0",IF(J270&gt;I270,"- "&amp;TEXT((J270-I270)*24,"0,0"),"+ "&amp;TEXT((I270-J270)*24,"0,0")))&amp;" Std.")))))</f>
        <v/>
      </c>
      <c r="L270" s="66" t="b" cm="1">
        <f t="array" ref="L270">OR(
  NOT(INDEX(Einstellungen!$J$22:$J$28,WEEKDAY(D270,2))),
  COUNTIF(Feiertage,D270)&gt;0
)</f>
        <v>0</v>
      </c>
      <c r="M270" s="32"/>
      <c r="N270" s="32"/>
    </row>
    <row r="271" spans="1:14" ht="24" customHeight="1">
      <c r="A271" s="29"/>
      <c r="B271" s="8" t="str">
        <f t="shared" si="16"/>
        <v>Di</v>
      </c>
      <c r="C271" s="8">
        <f t="shared" si="18"/>
        <v>46287</v>
      </c>
      <c r="D271" s="8">
        <f t="shared" si="19"/>
        <v>46287</v>
      </c>
      <c r="E271" s="9"/>
      <c r="F271" s="37"/>
      <c r="G271" s="37"/>
      <c r="H271" s="11"/>
      <c r="I271" s="12" t="str">
        <f t="shared" si="17"/>
        <v/>
      </c>
      <c r="J271" s="13">
        <f>IF(L271,"",Einstellungen!$E$19)</f>
        <v>0.25</v>
      </c>
      <c r="K271" s="13" t="str">
        <f>IF(LEFT(I271,1)="⚠","",IF(I271="","",IF(L271,"",IF(J271="",IF(Einstellungen!$I$31=TRUE,"+ "&amp;TEXT(I271,"[h]:mm")&amp;" Std.","+ "&amp;TEXT(I271*24,"0,0")&amp;" Std."),IF(Einstellungen!$I$31=TRUE,IF(J271=I271,"  00:00",IF(J271&gt;I271,"- "&amp;TEXT(J271-I271,"[h]:mm;@"),"+ "&amp;TEXT(I271-J271,"[h]:mm;@"))),IF(J271=I271,"  0,0",IF(J271&gt;I271,"- "&amp;TEXT((J271-I271)*24,"0,0"),"+ "&amp;TEXT((I271-J271)*24,"0,0")))&amp;" Std.")))))</f>
        <v/>
      </c>
      <c r="L271" s="66" t="b" cm="1">
        <f t="array" ref="L271">OR(
  NOT(INDEX(Einstellungen!$J$22:$J$28,WEEKDAY(D271,2))),
  COUNTIF(Feiertage,D271)&gt;0
)</f>
        <v>0</v>
      </c>
      <c r="M271" s="32"/>
      <c r="N271" s="32"/>
    </row>
    <row r="272" spans="1:14" ht="24" customHeight="1">
      <c r="A272" s="29"/>
      <c r="B272" s="8" t="str">
        <f t="shared" si="16"/>
        <v>Mi</v>
      </c>
      <c r="C272" s="8">
        <f t="shared" si="18"/>
        <v>46288</v>
      </c>
      <c r="D272" s="8">
        <f t="shared" si="19"/>
        <v>46288</v>
      </c>
      <c r="E272" s="9"/>
      <c r="F272" s="37"/>
      <c r="G272" s="37"/>
      <c r="H272" s="11"/>
      <c r="I272" s="12" t="str">
        <f t="shared" si="17"/>
        <v/>
      </c>
      <c r="J272" s="13">
        <f>IF(L272,"",Einstellungen!$E$19)</f>
        <v>0.25</v>
      </c>
      <c r="K272" s="13" t="str">
        <f>IF(LEFT(I272,1)="⚠","",IF(I272="","",IF(L272,"",IF(J272="",IF(Einstellungen!$I$31=TRUE,"+ "&amp;TEXT(I272,"[h]:mm")&amp;" Std.","+ "&amp;TEXT(I272*24,"0,0")&amp;" Std."),IF(Einstellungen!$I$31=TRUE,IF(J272=I272,"  00:00",IF(J272&gt;I272,"- "&amp;TEXT(J272-I272,"[h]:mm;@"),"+ "&amp;TEXT(I272-J272,"[h]:mm;@"))),IF(J272=I272,"  0,0",IF(J272&gt;I272,"- "&amp;TEXT((J272-I272)*24,"0,0"),"+ "&amp;TEXT((I272-J272)*24,"0,0")))&amp;" Std.")))))</f>
        <v/>
      </c>
      <c r="L272" s="66" t="b" cm="1">
        <f t="array" ref="L272">OR(
  NOT(INDEX(Einstellungen!$J$22:$J$28,WEEKDAY(D272,2))),
  COUNTIF(Feiertage,D272)&gt;0
)</f>
        <v>0</v>
      </c>
      <c r="M272" s="32"/>
      <c r="N272" s="32"/>
    </row>
    <row r="273" spans="1:14" ht="24" customHeight="1">
      <c r="A273" s="29"/>
      <c r="B273" s="8" t="str">
        <f t="shared" si="16"/>
        <v>Do</v>
      </c>
      <c r="C273" s="8">
        <f t="shared" si="18"/>
        <v>46289</v>
      </c>
      <c r="D273" s="8">
        <f t="shared" si="19"/>
        <v>46289</v>
      </c>
      <c r="E273" s="9"/>
      <c r="F273" s="37"/>
      <c r="G273" s="37"/>
      <c r="H273" s="11"/>
      <c r="I273" s="12" t="str">
        <f t="shared" si="17"/>
        <v/>
      </c>
      <c r="J273" s="13">
        <f>IF(L273,"",Einstellungen!$E$19)</f>
        <v>0.25</v>
      </c>
      <c r="K273" s="13" t="str">
        <f>IF(LEFT(I273,1)="⚠","",IF(I273="","",IF(L273,"",IF(J273="",IF(Einstellungen!$I$31=TRUE,"+ "&amp;TEXT(I273,"[h]:mm")&amp;" Std.","+ "&amp;TEXT(I273*24,"0,0")&amp;" Std."),IF(Einstellungen!$I$31=TRUE,IF(J273=I273,"  00:00",IF(J273&gt;I273,"- "&amp;TEXT(J273-I273,"[h]:mm;@"),"+ "&amp;TEXT(I273-J273,"[h]:mm;@"))),IF(J273=I273,"  0,0",IF(J273&gt;I273,"- "&amp;TEXT((J273-I273)*24,"0,0"),"+ "&amp;TEXT((I273-J273)*24,"0,0")))&amp;" Std.")))))</f>
        <v/>
      </c>
      <c r="L273" s="66" t="b" cm="1">
        <f t="array" ref="L273">OR(
  NOT(INDEX(Einstellungen!$J$22:$J$28,WEEKDAY(D273,2))),
  COUNTIF(Feiertage,D273)&gt;0
)</f>
        <v>0</v>
      </c>
      <c r="M273" s="32"/>
      <c r="N273" s="32"/>
    </row>
    <row r="274" spans="1:14" ht="24" customHeight="1">
      <c r="A274" s="29"/>
      <c r="B274" s="8" t="str">
        <f t="shared" si="16"/>
        <v>Fr</v>
      </c>
      <c r="C274" s="8">
        <f t="shared" si="18"/>
        <v>46290</v>
      </c>
      <c r="D274" s="8">
        <f t="shared" si="19"/>
        <v>46290</v>
      </c>
      <c r="E274" s="9"/>
      <c r="F274" s="37"/>
      <c r="G274" s="37"/>
      <c r="H274" s="11"/>
      <c r="I274" s="12" t="str">
        <f t="shared" si="17"/>
        <v/>
      </c>
      <c r="J274" s="13">
        <f>IF(L274,"",Einstellungen!$E$19)</f>
        <v>0.25</v>
      </c>
      <c r="K274" s="13" t="str">
        <f>IF(LEFT(I274,1)="⚠","",IF(I274="","",IF(L274,"",IF(J274="",IF(Einstellungen!$I$31=TRUE,"+ "&amp;TEXT(I274,"[h]:mm")&amp;" Std.","+ "&amp;TEXT(I274*24,"0,0")&amp;" Std."),IF(Einstellungen!$I$31=TRUE,IF(J274=I274,"  00:00",IF(J274&gt;I274,"- "&amp;TEXT(J274-I274,"[h]:mm;@"),"+ "&amp;TEXT(I274-J274,"[h]:mm;@"))),IF(J274=I274,"  0,0",IF(J274&gt;I274,"- "&amp;TEXT((J274-I274)*24,"0,0"),"+ "&amp;TEXT((I274-J274)*24,"0,0")))&amp;" Std.")))))</f>
        <v/>
      </c>
      <c r="L274" s="66" t="b" cm="1">
        <f t="array" ref="L274">OR(
  NOT(INDEX(Einstellungen!$J$22:$J$28,WEEKDAY(D274,2))),
  COUNTIF(Feiertage,D274)&gt;0
)</f>
        <v>0</v>
      </c>
      <c r="M274" s="32"/>
      <c r="N274" s="32"/>
    </row>
    <row r="275" spans="1:14" ht="24" customHeight="1">
      <c r="A275" s="29"/>
      <c r="B275" s="8" t="str">
        <f t="shared" si="16"/>
        <v>Sa</v>
      </c>
      <c r="C275" s="8">
        <f t="shared" si="18"/>
        <v>46291</v>
      </c>
      <c r="D275" s="8">
        <f t="shared" si="19"/>
        <v>46291</v>
      </c>
      <c r="E275" s="9"/>
      <c r="F275" s="37"/>
      <c r="G275" s="37"/>
      <c r="H275" s="11"/>
      <c r="I275" s="12" t="str">
        <f t="shared" si="17"/>
        <v/>
      </c>
      <c r="J275" s="13" t="str">
        <f>IF(L275,"",Einstellungen!$E$19)</f>
        <v/>
      </c>
      <c r="K275" s="13" t="str">
        <f>IF(LEFT(I275,1)="⚠","",IF(I275="","",IF(L275,"",IF(J275="",IF(Einstellungen!$I$31=TRUE,"+ "&amp;TEXT(I275,"[h]:mm")&amp;" Std.","+ "&amp;TEXT(I275*24,"0,0")&amp;" Std."),IF(Einstellungen!$I$31=TRUE,IF(J275=I275,"  00:00",IF(J275&gt;I275,"- "&amp;TEXT(J275-I275,"[h]:mm;@"),"+ "&amp;TEXT(I275-J275,"[h]:mm;@"))),IF(J275=I275,"  0,0",IF(J275&gt;I275,"- "&amp;TEXT((J275-I275)*24,"0,0"),"+ "&amp;TEXT((I275-J275)*24,"0,0")))&amp;" Std.")))))</f>
        <v/>
      </c>
      <c r="L275" s="66" t="b" cm="1">
        <f t="array" ref="L275">OR(
  NOT(INDEX(Einstellungen!$J$22:$J$28,WEEKDAY(D275,2))),
  COUNTIF(Feiertage,D275)&gt;0
)</f>
        <v>1</v>
      </c>
      <c r="M275" s="32"/>
      <c r="N275" s="32"/>
    </row>
    <row r="276" spans="1:14" ht="24" customHeight="1">
      <c r="A276" s="29"/>
      <c r="B276" s="8" t="str">
        <f t="shared" si="16"/>
        <v>So</v>
      </c>
      <c r="C276" s="8">
        <f t="shared" si="18"/>
        <v>46292</v>
      </c>
      <c r="D276" s="8">
        <f t="shared" si="19"/>
        <v>46292</v>
      </c>
      <c r="E276" s="9"/>
      <c r="F276" s="37"/>
      <c r="G276" s="37"/>
      <c r="H276" s="11"/>
      <c r="I276" s="12" t="str">
        <f t="shared" si="17"/>
        <v/>
      </c>
      <c r="J276" s="13" t="str">
        <f>IF(L276,"",Einstellungen!$E$19)</f>
        <v/>
      </c>
      <c r="K276" s="13" t="str">
        <f>IF(LEFT(I276,1)="⚠","",IF(I276="","",IF(L276,"",IF(J276="",IF(Einstellungen!$I$31=TRUE,"+ "&amp;TEXT(I276,"[h]:mm")&amp;" Std.","+ "&amp;TEXT(I276*24,"0,0")&amp;" Std."),IF(Einstellungen!$I$31=TRUE,IF(J276=I276,"  00:00",IF(J276&gt;I276,"- "&amp;TEXT(J276-I276,"[h]:mm;@"),"+ "&amp;TEXT(I276-J276,"[h]:mm;@"))),IF(J276=I276,"  0,0",IF(J276&gt;I276,"- "&amp;TEXT((J276-I276)*24,"0,0"),"+ "&amp;TEXT((I276-J276)*24,"0,0")))&amp;" Std.")))))</f>
        <v/>
      </c>
      <c r="L276" s="66" t="b" cm="1">
        <f t="array" ref="L276">OR(
  NOT(INDEX(Einstellungen!$J$22:$J$28,WEEKDAY(D276,2))),
  COUNTIF(Feiertage,D276)&gt;0
)</f>
        <v>1</v>
      </c>
      <c r="M276" s="32"/>
      <c r="N276" s="32"/>
    </row>
    <row r="277" spans="1:14" ht="24" customHeight="1">
      <c r="A277" s="29"/>
      <c r="B277" s="8" t="str">
        <f t="shared" si="16"/>
        <v>Mo</v>
      </c>
      <c r="C277" s="8">
        <f t="shared" si="18"/>
        <v>46293</v>
      </c>
      <c r="D277" s="8">
        <f t="shared" si="19"/>
        <v>46293</v>
      </c>
      <c r="E277" s="9"/>
      <c r="F277" s="37"/>
      <c r="G277" s="37"/>
      <c r="H277" s="11"/>
      <c r="I277" s="12" t="str">
        <f t="shared" si="17"/>
        <v/>
      </c>
      <c r="J277" s="13">
        <f>IF(L277,"",Einstellungen!$E$19)</f>
        <v>0.25</v>
      </c>
      <c r="K277" s="13" t="str">
        <f>IF(LEFT(I277,1)="⚠","",IF(I277="","",IF(L277,"",IF(J277="",IF(Einstellungen!$I$31=TRUE,"+ "&amp;TEXT(I277,"[h]:mm")&amp;" Std.","+ "&amp;TEXT(I277*24,"0,0")&amp;" Std."),IF(Einstellungen!$I$31=TRUE,IF(J277=I277,"  00:00",IF(J277&gt;I277,"- "&amp;TEXT(J277-I277,"[h]:mm;@"),"+ "&amp;TEXT(I277-J277,"[h]:mm;@"))),IF(J277=I277,"  0,0",IF(J277&gt;I277,"- "&amp;TEXT((J277-I277)*24,"0,0"),"+ "&amp;TEXT((I277-J277)*24,"0,0")))&amp;" Std.")))))</f>
        <v/>
      </c>
      <c r="L277" s="66" t="b" cm="1">
        <f t="array" ref="L277">OR(
  NOT(INDEX(Einstellungen!$J$22:$J$28,WEEKDAY(D277,2))),
  COUNTIF(Feiertage,D277)&gt;0
)</f>
        <v>0</v>
      </c>
      <c r="M277" s="32"/>
      <c r="N277" s="32"/>
    </row>
    <row r="278" spans="1:14" ht="24" customHeight="1">
      <c r="A278" s="29"/>
      <c r="B278" s="8" t="str">
        <f t="shared" si="16"/>
        <v>Di</v>
      </c>
      <c r="C278" s="8">
        <f t="shared" si="18"/>
        <v>46294</v>
      </c>
      <c r="D278" s="8">
        <f t="shared" si="19"/>
        <v>46294</v>
      </c>
      <c r="E278" s="9"/>
      <c r="F278" s="37"/>
      <c r="G278" s="37"/>
      <c r="H278" s="11"/>
      <c r="I278" s="12" t="str">
        <f t="shared" si="17"/>
        <v/>
      </c>
      <c r="J278" s="13">
        <f>IF(L278,"",Einstellungen!$E$19)</f>
        <v>0.25</v>
      </c>
      <c r="K278" s="13" t="str">
        <f>IF(LEFT(I278,1)="⚠","",IF(I278="","",IF(L278,"",IF(J278="",IF(Einstellungen!$I$31=TRUE,"+ "&amp;TEXT(I278,"[h]:mm")&amp;" Std.","+ "&amp;TEXT(I278*24,"0,0")&amp;" Std."),IF(Einstellungen!$I$31=TRUE,IF(J278=I278,"  00:00",IF(J278&gt;I278,"- "&amp;TEXT(J278-I278,"[h]:mm;@"),"+ "&amp;TEXT(I278-J278,"[h]:mm;@"))),IF(J278=I278,"  0,0",IF(J278&gt;I278,"- "&amp;TEXT((J278-I278)*24,"0,0"),"+ "&amp;TEXT((I278-J278)*24,"0,0")))&amp;" Std.")))))</f>
        <v/>
      </c>
      <c r="L278" s="66" t="b" cm="1">
        <f t="array" ref="L278">OR(
  NOT(INDEX(Einstellungen!$J$22:$J$28,WEEKDAY(D278,2))),
  COUNTIF(Feiertage,D278)&gt;0
)</f>
        <v>0</v>
      </c>
      <c r="M278" s="32"/>
      <c r="N278" s="32"/>
    </row>
    <row r="279" spans="1:14" ht="24" customHeight="1">
      <c r="A279" s="29"/>
      <c r="B279" s="8" t="str">
        <f t="shared" si="16"/>
        <v>Mi</v>
      </c>
      <c r="C279" s="8">
        <f t="shared" si="18"/>
        <v>46295</v>
      </c>
      <c r="D279" s="8">
        <f t="shared" si="19"/>
        <v>46295</v>
      </c>
      <c r="E279" s="9"/>
      <c r="F279" s="37"/>
      <c r="G279" s="37"/>
      <c r="H279" s="11"/>
      <c r="I279" s="12" t="str">
        <f t="shared" si="17"/>
        <v/>
      </c>
      <c r="J279" s="13">
        <f>IF(L279,"",Einstellungen!$E$19)</f>
        <v>0.25</v>
      </c>
      <c r="K279" s="13" t="str">
        <f>IF(LEFT(I279,1)="⚠","",IF(I279="","",IF(L279,"",IF(J279="",IF(Einstellungen!$I$31=TRUE,"+ "&amp;TEXT(I279,"[h]:mm")&amp;" Std.","+ "&amp;TEXT(I279*24,"0,0")&amp;" Std."),IF(Einstellungen!$I$31=TRUE,IF(J279=I279,"  00:00",IF(J279&gt;I279,"- "&amp;TEXT(J279-I279,"[h]:mm;@"),"+ "&amp;TEXT(I279-J279,"[h]:mm;@"))),IF(J279=I279,"  0,0",IF(J279&gt;I279,"- "&amp;TEXT((J279-I279)*24,"0,0"),"+ "&amp;TEXT((I279-J279)*24,"0,0")))&amp;" Std.")))))</f>
        <v/>
      </c>
      <c r="L279" s="66" t="b" cm="1">
        <f t="array" ref="L279">OR(
  NOT(INDEX(Einstellungen!$J$22:$J$28,WEEKDAY(D279,2))),
  COUNTIF(Feiertage,D279)&gt;0
)</f>
        <v>0</v>
      </c>
      <c r="M279" s="32"/>
      <c r="N279" s="32"/>
    </row>
    <row r="280" spans="1:14" ht="24" customHeight="1">
      <c r="A280" s="29"/>
      <c r="B280" s="8" t="str">
        <f t="shared" si="16"/>
        <v>Do</v>
      </c>
      <c r="C280" s="8">
        <f t="shared" si="18"/>
        <v>46296</v>
      </c>
      <c r="D280" s="8">
        <f t="shared" si="19"/>
        <v>46296</v>
      </c>
      <c r="E280" s="9"/>
      <c r="F280" s="37"/>
      <c r="G280" s="37"/>
      <c r="H280" s="11"/>
      <c r="I280" s="12" t="str">
        <f t="shared" si="17"/>
        <v/>
      </c>
      <c r="J280" s="13">
        <f>IF(L280,"",Einstellungen!$E$19)</f>
        <v>0.25</v>
      </c>
      <c r="K280" s="13" t="str">
        <f>IF(LEFT(I280,1)="⚠","",IF(I280="","",IF(L280,"",IF(J280="",IF(Einstellungen!$I$31=TRUE,"+ "&amp;TEXT(I280,"[h]:mm")&amp;" Std.","+ "&amp;TEXT(I280*24,"0,0")&amp;" Std."),IF(Einstellungen!$I$31=TRUE,IF(J280=I280,"  00:00",IF(J280&gt;I280,"- "&amp;TEXT(J280-I280,"[h]:mm;@"),"+ "&amp;TEXT(I280-J280,"[h]:mm;@"))),IF(J280=I280,"  0,0",IF(J280&gt;I280,"- "&amp;TEXT((J280-I280)*24,"0,0"),"+ "&amp;TEXT((I280-J280)*24,"0,0")))&amp;" Std.")))))</f>
        <v/>
      </c>
      <c r="L280" s="66" t="b" cm="1">
        <f t="array" ref="L280">OR(
  NOT(INDEX(Einstellungen!$J$22:$J$28,WEEKDAY(D280,2))),
  COUNTIF(Feiertage,D280)&gt;0
)</f>
        <v>0</v>
      </c>
      <c r="M280" s="32"/>
      <c r="N280" s="32"/>
    </row>
    <row r="281" spans="1:14" ht="24" customHeight="1">
      <c r="A281" s="29"/>
      <c r="B281" s="8" t="str">
        <f t="shared" si="16"/>
        <v>Fr</v>
      </c>
      <c r="C281" s="8">
        <f t="shared" si="18"/>
        <v>46297</v>
      </c>
      <c r="D281" s="8">
        <f t="shared" si="19"/>
        <v>46297</v>
      </c>
      <c r="E281" s="9"/>
      <c r="F281" s="37"/>
      <c r="G281" s="37"/>
      <c r="H281" s="11"/>
      <c r="I281" s="12" t="str">
        <f t="shared" si="17"/>
        <v/>
      </c>
      <c r="J281" s="13">
        <f>IF(L281,"",Einstellungen!$E$19)</f>
        <v>0.25</v>
      </c>
      <c r="K281" s="13" t="str">
        <f>IF(LEFT(I281,1)="⚠","",IF(I281="","",IF(L281,"",IF(J281="",IF(Einstellungen!$I$31=TRUE,"+ "&amp;TEXT(I281,"[h]:mm")&amp;" Std.","+ "&amp;TEXT(I281*24,"0,0")&amp;" Std."),IF(Einstellungen!$I$31=TRUE,IF(J281=I281,"  00:00",IF(J281&gt;I281,"- "&amp;TEXT(J281-I281,"[h]:mm;@"),"+ "&amp;TEXT(I281-J281,"[h]:mm;@"))),IF(J281=I281,"  0,0",IF(J281&gt;I281,"- "&amp;TEXT((J281-I281)*24,"0,0"),"+ "&amp;TEXT((I281-J281)*24,"0,0")))&amp;" Std.")))))</f>
        <v/>
      </c>
      <c r="L281" s="66" t="b" cm="1">
        <f t="array" ref="L281">OR(
  NOT(INDEX(Einstellungen!$J$22:$J$28,WEEKDAY(D281,2))),
  COUNTIF(Feiertage,D281)&gt;0
)</f>
        <v>0</v>
      </c>
      <c r="M281" s="32"/>
      <c r="N281" s="32"/>
    </row>
    <row r="282" spans="1:14" ht="24" customHeight="1">
      <c r="A282" s="29"/>
      <c r="B282" s="8" t="str">
        <f t="shared" si="16"/>
        <v>Sa</v>
      </c>
      <c r="C282" s="8">
        <f t="shared" si="18"/>
        <v>46298</v>
      </c>
      <c r="D282" s="8">
        <f t="shared" si="19"/>
        <v>46298</v>
      </c>
      <c r="E282" s="9"/>
      <c r="F282" s="37"/>
      <c r="G282" s="37"/>
      <c r="H282" s="11"/>
      <c r="I282" s="12" t="str">
        <f t="shared" si="17"/>
        <v/>
      </c>
      <c r="J282" s="13" t="str">
        <f>IF(L282,"",Einstellungen!$E$19)</f>
        <v/>
      </c>
      <c r="K282" s="13" t="str">
        <f>IF(LEFT(I282,1)="⚠","",IF(I282="","",IF(L282,"",IF(J282="",IF(Einstellungen!$I$31=TRUE,"+ "&amp;TEXT(I282,"[h]:mm")&amp;" Std.","+ "&amp;TEXT(I282*24,"0,0")&amp;" Std."),IF(Einstellungen!$I$31=TRUE,IF(J282=I282,"  00:00",IF(J282&gt;I282,"- "&amp;TEXT(J282-I282,"[h]:mm;@"),"+ "&amp;TEXT(I282-J282,"[h]:mm;@"))),IF(J282=I282,"  0,0",IF(J282&gt;I282,"- "&amp;TEXT((J282-I282)*24,"0,0"),"+ "&amp;TEXT((I282-J282)*24,"0,0")))&amp;" Std.")))))</f>
        <v/>
      </c>
      <c r="L282" s="66" t="b" cm="1">
        <f t="array" ref="L282">OR(
  NOT(INDEX(Einstellungen!$J$22:$J$28,WEEKDAY(D282,2))),
  COUNTIF(Feiertage,D282)&gt;0
)</f>
        <v>1</v>
      </c>
      <c r="M282" s="32"/>
      <c r="N282" s="32"/>
    </row>
    <row r="283" spans="1:14" ht="24" customHeight="1">
      <c r="A283" s="29"/>
      <c r="B283" s="8" t="str">
        <f t="shared" si="16"/>
        <v>So</v>
      </c>
      <c r="C283" s="8">
        <f t="shared" si="18"/>
        <v>46299</v>
      </c>
      <c r="D283" s="8">
        <f t="shared" si="19"/>
        <v>46299</v>
      </c>
      <c r="E283" s="9"/>
      <c r="F283" s="37"/>
      <c r="G283" s="37"/>
      <c r="H283" s="11"/>
      <c r="I283" s="12" t="str">
        <f t="shared" si="17"/>
        <v/>
      </c>
      <c r="J283" s="13" t="str">
        <f>IF(L283,"",Einstellungen!$E$19)</f>
        <v/>
      </c>
      <c r="K283" s="13" t="str">
        <f>IF(LEFT(I283,1)="⚠","",IF(I283="","",IF(L283,"",IF(J283="",IF(Einstellungen!$I$31=TRUE,"+ "&amp;TEXT(I283,"[h]:mm")&amp;" Std.","+ "&amp;TEXT(I283*24,"0,0")&amp;" Std."),IF(Einstellungen!$I$31=TRUE,IF(J283=I283,"  00:00",IF(J283&gt;I283,"- "&amp;TEXT(J283-I283,"[h]:mm;@"),"+ "&amp;TEXT(I283-J283,"[h]:mm;@"))),IF(J283=I283,"  0,0",IF(J283&gt;I283,"- "&amp;TEXT((J283-I283)*24,"0,0"),"+ "&amp;TEXT((I283-J283)*24,"0,0")))&amp;" Std.")))))</f>
        <v/>
      </c>
      <c r="L283" s="66" t="b" cm="1">
        <f t="array" ref="L283">OR(
  NOT(INDEX(Einstellungen!$J$22:$J$28,WEEKDAY(D283,2))),
  COUNTIF(Feiertage,D283)&gt;0
)</f>
        <v>1</v>
      </c>
      <c r="M283" s="32"/>
      <c r="N283" s="32"/>
    </row>
    <row r="284" spans="1:14" ht="24" customHeight="1">
      <c r="A284" s="29"/>
      <c r="B284" s="8" t="str">
        <f t="shared" si="16"/>
        <v>Mo</v>
      </c>
      <c r="C284" s="8">
        <f t="shared" si="18"/>
        <v>46300</v>
      </c>
      <c r="D284" s="8">
        <f t="shared" si="19"/>
        <v>46300</v>
      </c>
      <c r="E284" s="9"/>
      <c r="F284" s="37"/>
      <c r="G284" s="37"/>
      <c r="H284" s="11"/>
      <c r="I284" s="12" t="str">
        <f t="shared" si="17"/>
        <v/>
      </c>
      <c r="J284" s="13">
        <f>IF(L284,"",Einstellungen!$E$19)</f>
        <v>0.25</v>
      </c>
      <c r="K284" s="13" t="str">
        <f>IF(LEFT(I284,1)="⚠","",IF(I284="","",IF(L284,"",IF(J284="",IF(Einstellungen!$I$31=TRUE,"+ "&amp;TEXT(I284,"[h]:mm")&amp;" Std.","+ "&amp;TEXT(I284*24,"0,0")&amp;" Std."),IF(Einstellungen!$I$31=TRUE,IF(J284=I284,"  00:00",IF(J284&gt;I284,"- "&amp;TEXT(J284-I284,"[h]:mm;@"),"+ "&amp;TEXT(I284-J284,"[h]:mm;@"))),IF(J284=I284,"  0,0",IF(J284&gt;I284,"- "&amp;TEXT((J284-I284)*24,"0,0"),"+ "&amp;TEXT((I284-J284)*24,"0,0")))&amp;" Std.")))))</f>
        <v/>
      </c>
      <c r="L284" s="66" t="b" cm="1">
        <f t="array" ref="L284">OR(
  NOT(INDEX(Einstellungen!$J$22:$J$28,WEEKDAY(D284,2))),
  COUNTIF(Feiertage,D284)&gt;0
)</f>
        <v>0</v>
      </c>
      <c r="M284" s="32"/>
      <c r="N284" s="32"/>
    </row>
    <row r="285" spans="1:14" ht="24" customHeight="1">
      <c r="A285" s="29"/>
      <c r="B285" s="8" t="str">
        <f t="shared" si="16"/>
        <v>Di</v>
      </c>
      <c r="C285" s="8">
        <f t="shared" si="18"/>
        <v>46301</v>
      </c>
      <c r="D285" s="8">
        <f t="shared" si="19"/>
        <v>46301</v>
      </c>
      <c r="E285" s="9"/>
      <c r="F285" s="37"/>
      <c r="G285" s="37"/>
      <c r="H285" s="11"/>
      <c r="I285" s="12" t="str">
        <f t="shared" si="17"/>
        <v/>
      </c>
      <c r="J285" s="13">
        <f>IF(L285,"",Einstellungen!$E$19)</f>
        <v>0.25</v>
      </c>
      <c r="K285" s="13" t="str">
        <f>IF(LEFT(I285,1)="⚠","",IF(I285="","",IF(L285,"",IF(J285="",IF(Einstellungen!$I$31=TRUE,"+ "&amp;TEXT(I285,"[h]:mm")&amp;" Std.","+ "&amp;TEXT(I285*24,"0,0")&amp;" Std."),IF(Einstellungen!$I$31=TRUE,IF(J285=I285,"  00:00",IF(J285&gt;I285,"- "&amp;TEXT(J285-I285,"[h]:mm;@"),"+ "&amp;TEXT(I285-J285,"[h]:mm;@"))),IF(J285=I285,"  0,0",IF(J285&gt;I285,"- "&amp;TEXT((J285-I285)*24,"0,0"),"+ "&amp;TEXT((I285-J285)*24,"0,0")))&amp;" Std.")))))</f>
        <v/>
      </c>
      <c r="L285" s="66" t="b" cm="1">
        <f t="array" ref="L285">OR(
  NOT(INDEX(Einstellungen!$J$22:$J$28,WEEKDAY(D285,2))),
  COUNTIF(Feiertage,D285)&gt;0
)</f>
        <v>0</v>
      </c>
      <c r="M285" s="32"/>
      <c r="N285" s="32"/>
    </row>
    <row r="286" spans="1:14" ht="24" customHeight="1">
      <c r="A286" s="29"/>
      <c r="B286" s="8" t="str">
        <f t="shared" si="16"/>
        <v>Mi</v>
      </c>
      <c r="C286" s="8">
        <f t="shared" si="18"/>
        <v>46302</v>
      </c>
      <c r="D286" s="8">
        <f t="shared" si="19"/>
        <v>46302</v>
      </c>
      <c r="E286" s="9"/>
      <c r="F286" s="37"/>
      <c r="G286" s="37"/>
      <c r="H286" s="11"/>
      <c r="I286" s="12" t="str">
        <f t="shared" si="17"/>
        <v/>
      </c>
      <c r="J286" s="13">
        <f>IF(L286,"",Einstellungen!$E$19)</f>
        <v>0.25</v>
      </c>
      <c r="K286" s="13" t="str">
        <f>IF(LEFT(I286,1)="⚠","",IF(I286="","",IF(L286,"",IF(J286="",IF(Einstellungen!$I$31=TRUE,"+ "&amp;TEXT(I286,"[h]:mm")&amp;" Std.","+ "&amp;TEXT(I286*24,"0,0")&amp;" Std."),IF(Einstellungen!$I$31=TRUE,IF(J286=I286,"  00:00",IF(J286&gt;I286,"- "&amp;TEXT(J286-I286,"[h]:mm;@"),"+ "&amp;TEXT(I286-J286,"[h]:mm;@"))),IF(J286=I286,"  0,0",IF(J286&gt;I286,"- "&amp;TEXT((J286-I286)*24,"0,0"),"+ "&amp;TEXT((I286-J286)*24,"0,0")))&amp;" Std.")))))</f>
        <v/>
      </c>
      <c r="L286" s="66" t="b" cm="1">
        <f t="array" ref="L286">OR(
  NOT(INDEX(Einstellungen!$J$22:$J$28,WEEKDAY(D286,2))),
  COUNTIF(Feiertage,D286)&gt;0
)</f>
        <v>0</v>
      </c>
      <c r="M286" s="32"/>
      <c r="N286" s="32"/>
    </row>
    <row r="287" spans="1:14" ht="24" customHeight="1">
      <c r="A287" s="29"/>
      <c r="B287" s="8" t="str">
        <f t="shared" si="16"/>
        <v>Do</v>
      </c>
      <c r="C287" s="8">
        <f t="shared" si="18"/>
        <v>46303</v>
      </c>
      <c r="D287" s="8">
        <f t="shared" si="19"/>
        <v>46303</v>
      </c>
      <c r="E287" s="9"/>
      <c r="F287" s="37"/>
      <c r="G287" s="37"/>
      <c r="H287" s="11"/>
      <c r="I287" s="12" t="str">
        <f t="shared" si="17"/>
        <v/>
      </c>
      <c r="J287" s="13">
        <f>IF(L287,"",Einstellungen!$E$19)</f>
        <v>0.25</v>
      </c>
      <c r="K287" s="13" t="str">
        <f>IF(LEFT(I287,1)="⚠","",IF(I287="","",IF(L287,"",IF(J287="",IF(Einstellungen!$I$31=TRUE,"+ "&amp;TEXT(I287,"[h]:mm")&amp;" Std.","+ "&amp;TEXT(I287*24,"0,0")&amp;" Std."),IF(Einstellungen!$I$31=TRUE,IF(J287=I287,"  00:00",IF(J287&gt;I287,"- "&amp;TEXT(J287-I287,"[h]:mm;@"),"+ "&amp;TEXT(I287-J287,"[h]:mm;@"))),IF(J287=I287,"  0,0",IF(J287&gt;I287,"- "&amp;TEXT((J287-I287)*24,"0,0"),"+ "&amp;TEXT((I287-J287)*24,"0,0")))&amp;" Std.")))))</f>
        <v/>
      </c>
      <c r="L287" s="66" t="b" cm="1">
        <f t="array" ref="L287">OR(
  NOT(INDEX(Einstellungen!$J$22:$J$28,WEEKDAY(D287,2))),
  COUNTIF(Feiertage,D287)&gt;0
)</f>
        <v>0</v>
      </c>
      <c r="M287" s="32"/>
      <c r="N287" s="32"/>
    </row>
    <row r="288" spans="1:14" ht="24" customHeight="1">
      <c r="A288" s="29"/>
      <c r="B288" s="8" t="str">
        <f t="shared" si="16"/>
        <v>Fr</v>
      </c>
      <c r="C288" s="8">
        <f t="shared" si="18"/>
        <v>46304</v>
      </c>
      <c r="D288" s="8">
        <f t="shared" si="19"/>
        <v>46304</v>
      </c>
      <c r="E288" s="9"/>
      <c r="F288" s="37"/>
      <c r="G288" s="37"/>
      <c r="H288" s="11"/>
      <c r="I288" s="12" t="str">
        <f t="shared" si="17"/>
        <v/>
      </c>
      <c r="J288" s="13">
        <f>IF(L288,"",Einstellungen!$E$19)</f>
        <v>0.25</v>
      </c>
      <c r="K288" s="13" t="str">
        <f>IF(LEFT(I288,1)="⚠","",IF(I288="","",IF(L288,"",IF(J288="",IF(Einstellungen!$I$31=TRUE,"+ "&amp;TEXT(I288,"[h]:mm")&amp;" Std.","+ "&amp;TEXT(I288*24,"0,0")&amp;" Std."),IF(Einstellungen!$I$31=TRUE,IF(J288=I288,"  00:00",IF(J288&gt;I288,"- "&amp;TEXT(J288-I288,"[h]:mm;@"),"+ "&amp;TEXT(I288-J288,"[h]:mm;@"))),IF(J288=I288,"  0,0",IF(J288&gt;I288,"- "&amp;TEXT((J288-I288)*24,"0,0"),"+ "&amp;TEXT((I288-J288)*24,"0,0")))&amp;" Std.")))))</f>
        <v/>
      </c>
      <c r="L288" s="66" t="b" cm="1">
        <f t="array" ref="L288">OR(
  NOT(INDEX(Einstellungen!$J$22:$J$28,WEEKDAY(D288,2))),
  COUNTIF(Feiertage,D288)&gt;0
)</f>
        <v>0</v>
      </c>
      <c r="M288" s="32"/>
      <c r="N288" s="32"/>
    </row>
    <row r="289" spans="1:14" ht="24" customHeight="1">
      <c r="A289" s="29"/>
      <c r="B289" s="8" t="str">
        <f t="shared" si="16"/>
        <v>Sa</v>
      </c>
      <c r="C289" s="8">
        <f t="shared" si="18"/>
        <v>46305</v>
      </c>
      <c r="D289" s="8">
        <f t="shared" si="19"/>
        <v>46305</v>
      </c>
      <c r="E289" s="9"/>
      <c r="F289" s="37"/>
      <c r="G289" s="37"/>
      <c r="H289" s="11"/>
      <c r="I289" s="12" t="str">
        <f t="shared" si="17"/>
        <v/>
      </c>
      <c r="J289" s="13" t="str">
        <f>IF(L289,"",Einstellungen!$E$19)</f>
        <v/>
      </c>
      <c r="K289" s="13" t="str">
        <f>IF(LEFT(I289,1)="⚠","",IF(I289="","",IF(L289,"",IF(J289="",IF(Einstellungen!$I$31=TRUE,"+ "&amp;TEXT(I289,"[h]:mm")&amp;" Std.","+ "&amp;TEXT(I289*24,"0,0")&amp;" Std."),IF(Einstellungen!$I$31=TRUE,IF(J289=I289,"  00:00",IF(J289&gt;I289,"- "&amp;TEXT(J289-I289,"[h]:mm;@"),"+ "&amp;TEXT(I289-J289,"[h]:mm;@"))),IF(J289=I289,"  0,0",IF(J289&gt;I289,"- "&amp;TEXT((J289-I289)*24,"0,0"),"+ "&amp;TEXT((I289-J289)*24,"0,0")))&amp;" Std.")))))</f>
        <v/>
      </c>
      <c r="L289" s="66" t="b" cm="1">
        <f t="array" ref="L289">OR(
  NOT(INDEX(Einstellungen!$J$22:$J$28,WEEKDAY(D289,2))),
  COUNTIF(Feiertage,D289)&gt;0
)</f>
        <v>1</v>
      </c>
      <c r="M289" s="32"/>
      <c r="N289" s="32"/>
    </row>
    <row r="290" spans="1:14" ht="24" customHeight="1">
      <c r="A290" s="29"/>
      <c r="B290" s="8" t="str">
        <f t="shared" si="16"/>
        <v>So</v>
      </c>
      <c r="C290" s="8">
        <f t="shared" si="18"/>
        <v>46306</v>
      </c>
      <c r="D290" s="8">
        <f t="shared" si="19"/>
        <v>46306</v>
      </c>
      <c r="E290" s="9"/>
      <c r="F290" s="37"/>
      <c r="G290" s="37"/>
      <c r="H290" s="11"/>
      <c r="I290" s="12" t="str">
        <f t="shared" si="17"/>
        <v/>
      </c>
      <c r="J290" s="13" t="str">
        <f>IF(L290,"",Einstellungen!$E$19)</f>
        <v/>
      </c>
      <c r="K290" s="13" t="str">
        <f>IF(LEFT(I290,1)="⚠","",IF(I290="","",IF(L290,"",IF(J290="",IF(Einstellungen!$I$31=TRUE,"+ "&amp;TEXT(I290,"[h]:mm")&amp;" Std.","+ "&amp;TEXT(I290*24,"0,0")&amp;" Std."),IF(Einstellungen!$I$31=TRUE,IF(J290=I290,"  00:00",IF(J290&gt;I290,"- "&amp;TEXT(J290-I290,"[h]:mm;@"),"+ "&amp;TEXT(I290-J290,"[h]:mm;@"))),IF(J290=I290,"  0,0",IF(J290&gt;I290,"- "&amp;TEXT((J290-I290)*24,"0,0"),"+ "&amp;TEXT((I290-J290)*24,"0,0")))&amp;" Std.")))))</f>
        <v/>
      </c>
      <c r="L290" s="66" t="b" cm="1">
        <f t="array" ref="L290">OR(
  NOT(INDEX(Einstellungen!$J$22:$J$28,WEEKDAY(D290,2))),
  COUNTIF(Feiertage,D290)&gt;0
)</f>
        <v>1</v>
      </c>
      <c r="M290" s="32"/>
      <c r="N290" s="32"/>
    </row>
    <row r="291" spans="1:14" ht="24" customHeight="1">
      <c r="A291" s="29"/>
      <c r="B291" s="8" t="str">
        <f t="shared" si="16"/>
        <v>Mo</v>
      </c>
      <c r="C291" s="8">
        <f t="shared" si="18"/>
        <v>46307</v>
      </c>
      <c r="D291" s="8">
        <f t="shared" si="19"/>
        <v>46307</v>
      </c>
      <c r="E291" s="9"/>
      <c r="F291" s="37"/>
      <c r="G291" s="37"/>
      <c r="H291" s="11"/>
      <c r="I291" s="12" t="str">
        <f t="shared" si="17"/>
        <v/>
      </c>
      <c r="J291" s="13">
        <f>IF(L291,"",Einstellungen!$E$19)</f>
        <v>0.25</v>
      </c>
      <c r="K291" s="13" t="str">
        <f>IF(LEFT(I291,1)="⚠","",IF(I291="","",IF(L291,"",IF(J291="",IF(Einstellungen!$I$31=TRUE,"+ "&amp;TEXT(I291,"[h]:mm")&amp;" Std.","+ "&amp;TEXT(I291*24,"0,0")&amp;" Std."),IF(Einstellungen!$I$31=TRUE,IF(J291=I291,"  00:00",IF(J291&gt;I291,"- "&amp;TEXT(J291-I291,"[h]:mm;@"),"+ "&amp;TEXT(I291-J291,"[h]:mm;@"))),IF(J291=I291,"  0,0",IF(J291&gt;I291,"- "&amp;TEXT((J291-I291)*24,"0,0"),"+ "&amp;TEXT((I291-J291)*24,"0,0")))&amp;" Std.")))))</f>
        <v/>
      </c>
      <c r="L291" s="66" t="b" cm="1">
        <f t="array" ref="L291">OR(
  NOT(INDEX(Einstellungen!$J$22:$J$28,WEEKDAY(D291,2))),
  COUNTIF(Feiertage,D291)&gt;0
)</f>
        <v>0</v>
      </c>
      <c r="M291" s="32"/>
      <c r="N291" s="32"/>
    </row>
    <row r="292" spans="1:14" ht="24" customHeight="1">
      <c r="A292" s="29"/>
      <c r="B292" s="8" t="str">
        <f t="shared" si="16"/>
        <v>Di</v>
      </c>
      <c r="C292" s="8">
        <f t="shared" si="18"/>
        <v>46308</v>
      </c>
      <c r="D292" s="8">
        <f t="shared" si="19"/>
        <v>46308</v>
      </c>
      <c r="E292" s="9"/>
      <c r="F292" s="37"/>
      <c r="G292" s="37"/>
      <c r="H292" s="11"/>
      <c r="I292" s="12" t="str">
        <f t="shared" si="17"/>
        <v/>
      </c>
      <c r="J292" s="13">
        <f>IF(L292,"",Einstellungen!$E$19)</f>
        <v>0.25</v>
      </c>
      <c r="K292" s="13" t="str">
        <f>IF(LEFT(I292,1)="⚠","",IF(I292="","",IF(L292,"",IF(J292="",IF(Einstellungen!$I$31=TRUE,"+ "&amp;TEXT(I292,"[h]:mm")&amp;" Std.","+ "&amp;TEXT(I292*24,"0,0")&amp;" Std."),IF(Einstellungen!$I$31=TRUE,IF(J292=I292,"  00:00",IF(J292&gt;I292,"- "&amp;TEXT(J292-I292,"[h]:mm;@"),"+ "&amp;TEXT(I292-J292,"[h]:mm;@"))),IF(J292=I292,"  0,0",IF(J292&gt;I292,"- "&amp;TEXT((J292-I292)*24,"0,0"),"+ "&amp;TEXT((I292-J292)*24,"0,0")))&amp;" Std.")))))</f>
        <v/>
      </c>
      <c r="L292" s="66" t="b" cm="1">
        <f t="array" ref="L292">OR(
  NOT(INDEX(Einstellungen!$J$22:$J$28,WEEKDAY(D292,2))),
  COUNTIF(Feiertage,D292)&gt;0
)</f>
        <v>0</v>
      </c>
      <c r="M292" s="32"/>
      <c r="N292" s="32"/>
    </row>
    <row r="293" spans="1:14" ht="24" customHeight="1">
      <c r="A293" s="29"/>
      <c r="B293" s="8" t="str">
        <f t="shared" si="16"/>
        <v>Mi</v>
      </c>
      <c r="C293" s="8">
        <f t="shared" si="18"/>
        <v>46309</v>
      </c>
      <c r="D293" s="8">
        <f t="shared" si="19"/>
        <v>46309</v>
      </c>
      <c r="E293" s="9"/>
      <c r="F293" s="37"/>
      <c r="G293" s="37"/>
      <c r="H293" s="11"/>
      <c r="I293" s="12" t="str">
        <f t="shared" si="17"/>
        <v/>
      </c>
      <c r="J293" s="13">
        <f>IF(L293,"",Einstellungen!$E$19)</f>
        <v>0.25</v>
      </c>
      <c r="K293" s="13" t="str">
        <f>IF(LEFT(I293,1)="⚠","",IF(I293="","",IF(L293,"",IF(J293="",IF(Einstellungen!$I$31=TRUE,"+ "&amp;TEXT(I293,"[h]:mm")&amp;" Std.","+ "&amp;TEXT(I293*24,"0,0")&amp;" Std."),IF(Einstellungen!$I$31=TRUE,IF(J293=I293,"  00:00",IF(J293&gt;I293,"- "&amp;TEXT(J293-I293,"[h]:mm;@"),"+ "&amp;TEXT(I293-J293,"[h]:mm;@"))),IF(J293=I293,"  0,0",IF(J293&gt;I293,"- "&amp;TEXT((J293-I293)*24,"0,0"),"+ "&amp;TEXT((I293-J293)*24,"0,0")))&amp;" Std.")))))</f>
        <v/>
      </c>
      <c r="L293" s="66" t="b" cm="1">
        <f t="array" ref="L293">OR(
  NOT(INDEX(Einstellungen!$J$22:$J$28,WEEKDAY(D293,2))),
  COUNTIF(Feiertage,D293)&gt;0
)</f>
        <v>0</v>
      </c>
      <c r="M293" s="32"/>
      <c r="N293" s="32"/>
    </row>
    <row r="294" spans="1:14" ht="24" customHeight="1">
      <c r="A294" s="29"/>
      <c r="B294" s="8" t="str">
        <f t="shared" si="16"/>
        <v>Do</v>
      </c>
      <c r="C294" s="8">
        <f t="shared" si="18"/>
        <v>46310</v>
      </c>
      <c r="D294" s="8">
        <f t="shared" si="19"/>
        <v>46310</v>
      </c>
      <c r="E294" s="9"/>
      <c r="F294" s="37"/>
      <c r="G294" s="37"/>
      <c r="H294" s="11"/>
      <c r="I294" s="12" t="str">
        <f t="shared" si="17"/>
        <v/>
      </c>
      <c r="J294" s="13">
        <f>IF(L294,"",Einstellungen!$E$19)</f>
        <v>0.25</v>
      </c>
      <c r="K294" s="13" t="str">
        <f>IF(LEFT(I294,1)="⚠","",IF(I294="","",IF(L294,"",IF(J294="",IF(Einstellungen!$I$31=TRUE,"+ "&amp;TEXT(I294,"[h]:mm")&amp;" Std.","+ "&amp;TEXT(I294*24,"0,0")&amp;" Std."),IF(Einstellungen!$I$31=TRUE,IF(J294=I294,"  00:00",IF(J294&gt;I294,"- "&amp;TEXT(J294-I294,"[h]:mm;@"),"+ "&amp;TEXT(I294-J294,"[h]:mm;@"))),IF(J294=I294,"  0,0",IF(J294&gt;I294,"- "&amp;TEXT((J294-I294)*24,"0,0"),"+ "&amp;TEXT((I294-J294)*24,"0,0")))&amp;" Std.")))))</f>
        <v/>
      </c>
      <c r="L294" s="66" t="b" cm="1">
        <f t="array" ref="L294">OR(
  NOT(INDEX(Einstellungen!$J$22:$J$28,WEEKDAY(D294,2))),
  COUNTIF(Feiertage,D294)&gt;0
)</f>
        <v>0</v>
      </c>
      <c r="M294" s="32"/>
      <c r="N294" s="32"/>
    </row>
    <row r="295" spans="1:14" ht="24" customHeight="1">
      <c r="A295" s="29"/>
      <c r="B295" s="8" t="str">
        <f t="shared" si="16"/>
        <v>Fr</v>
      </c>
      <c r="C295" s="8">
        <f t="shared" si="18"/>
        <v>46311</v>
      </c>
      <c r="D295" s="8">
        <f t="shared" si="19"/>
        <v>46311</v>
      </c>
      <c r="E295" s="9"/>
      <c r="F295" s="37"/>
      <c r="G295" s="37"/>
      <c r="H295" s="11"/>
      <c r="I295" s="12" t="str">
        <f t="shared" si="17"/>
        <v/>
      </c>
      <c r="J295" s="13">
        <f>IF(L295,"",Einstellungen!$E$19)</f>
        <v>0.25</v>
      </c>
      <c r="K295" s="13" t="str">
        <f>IF(LEFT(I295,1)="⚠","",IF(I295="","",IF(L295,"",IF(J295="",IF(Einstellungen!$I$31=TRUE,"+ "&amp;TEXT(I295,"[h]:mm")&amp;" Std.","+ "&amp;TEXT(I295*24,"0,0")&amp;" Std."),IF(Einstellungen!$I$31=TRUE,IF(J295=I295,"  00:00",IF(J295&gt;I295,"- "&amp;TEXT(J295-I295,"[h]:mm;@"),"+ "&amp;TEXT(I295-J295,"[h]:mm;@"))),IF(J295=I295,"  0,0",IF(J295&gt;I295,"- "&amp;TEXT((J295-I295)*24,"0,0"),"+ "&amp;TEXT((I295-J295)*24,"0,0")))&amp;" Std.")))))</f>
        <v/>
      </c>
      <c r="L295" s="66" t="b" cm="1">
        <f t="array" ref="L295">OR(
  NOT(INDEX(Einstellungen!$J$22:$J$28,WEEKDAY(D295,2))),
  COUNTIF(Feiertage,D295)&gt;0
)</f>
        <v>0</v>
      </c>
      <c r="M295" s="32"/>
      <c r="N295" s="32"/>
    </row>
    <row r="296" spans="1:14" ht="24" customHeight="1">
      <c r="A296" s="29"/>
      <c r="B296" s="8" t="str">
        <f t="shared" si="16"/>
        <v>Sa</v>
      </c>
      <c r="C296" s="8">
        <f t="shared" si="18"/>
        <v>46312</v>
      </c>
      <c r="D296" s="8">
        <f t="shared" si="19"/>
        <v>46312</v>
      </c>
      <c r="E296" s="9"/>
      <c r="F296" s="37"/>
      <c r="G296" s="37"/>
      <c r="H296" s="11"/>
      <c r="I296" s="12" t="str">
        <f t="shared" si="17"/>
        <v/>
      </c>
      <c r="J296" s="13" t="str">
        <f>IF(L296,"",Einstellungen!$E$19)</f>
        <v/>
      </c>
      <c r="K296" s="13" t="str">
        <f>IF(LEFT(I296,1)="⚠","",IF(I296="","",IF(L296,"",IF(J296="",IF(Einstellungen!$I$31=TRUE,"+ "&amp;TEXT(I296,"[h]:mm")&amp;" Std.","+ "&amp;TEXT(I296*24,"0,0")&amp;" Std."),IF(Einstellungen!$I$31=TRUE,IF(J296=I296,"  00:00",IF(J296&gt;I296,"- "&amp;TEXT(J296-I296,"[h]:mm;@"),"+ "&amp;TEXT(I296-J296,"[h]:mm;@"))),IF(J296=I296,"  0,0",IF(J296&gt;I296,"- "&amp;TEXT((J296-I296)*24,"0,0"),"+ "&amp;TEXT((I296-J296)*24,"0,0")))&amp;" Std.")))))</f>
        <v/>
      </c>
      <c r="L296" s="66" t="b" cm="1">
        <f t="array" ref="L296">OR(
  NOT(INDEX(Einstellungen!$J$22:$J$28,WEEKDAY(D296,2))),
  COUNTIF(Feiertage,D296)&gt;0
)</f>
        <v>1</v>
      </c>
      <c r="M296" s="32"/>
      <c r="N296" s="32"/>
    </row>
    <row r="297" spans="1:14" ht="24" customHeight="1">
      <c r="A297" s="29"/>
      <c r="B297" s="8" t="str">
        <f t="shared" si="16"/>
        <v>So</v>
      </c>
      <c r="C297" s="8">
        <f t="shared" si="18"/>
        <v>46313</v>
      </c>
      <c r="D297" s="8">
        <f t="shared" si="19"/>
        <v>46313</v>
      </c>
      <c r="E297" s="9"/>
      <c r="F297" s="37"/>
      <c r="G297" s="37"/>
      <c r="H297" s="11"/>
      <c r="I297" s="12" t="str">
        <f t="shared" si="17"/>
        <v/>
      </c>
      <c r="J297" s="13" t="str">
        <f>IF(L297,"",Einstellungen!$E$19)</f>
        <v/>
      </c>
      <c r="K297" s="13" t="str">
        <f>IF(LEFT(I297,1)="⚠","",IF(I297="","",IF(L297,"",IF(J297="",IF(Einstellungen!$I$31=TRUE,"+ "&amp;TEXT(I297,"[h]:mm")&amp;" Std.","+ "&amp;TEXT(I297*24,"0,0")&amp;" Std."),IF(Einstellungen!$I$31=TRUE,IF(J297=I297,"  00:00",IF(J297&gt;I297,"- "&amp;TEXT(J297-I297,"[h]:mm;@"),"+ "&amp;TEXT(I297-J297,"[h]:mm;@"))),IF(J297=I297,"  0,0",IF(J297&gt;I297,"- "&amp;TEXT((J297-I297)*24,"0,0"),"+ "&amp;TEXT((I297-J297)*24,"0,0")))&amp;" Std.")))))</f>
        <v/>
      </c>
      <c r="L297" s="66" t="b" cm="1">
        <f t="array" ref="L297">OR(
  NOT(INDEX(Einstellungen!$J$22:$J$28,WEEKDAY(D297,2))),
  COUNTIF(Feiertage,D297)&gt;0
)</f>
        <v>1</v>
      </c>
      <c r="M297" s="32"/>
      <c r="N297" s="32"/>
    </row>
    <row r="298" spans="1:14" ht="24" customHeight="1">
      <c r="A298" s="29"/>
      <c r="B298" s="8" t="str">
        <f t="shared" si="16"/>
        <v>Mo</v>
      </c>
      <c r="C298" s="8">
        <f t="shared" si="18"/>
        <v>46314</v>
      </c>
      <c r="D298" s="8">
        <f t="shared" si="19"/>
        <v>46314</v>
      </c>
      <c r="E298" s="9"/>
      <c r="F298" s="37"/>
      <c r="G298" s="37"/>
      <c r="H298" s="11"/>
      <c r="I298" s="12" t="str">
        <f t="shared" si="17"/>
        <v/>
      </c>
      <c r="J298" s="13">
        <f>IF(L298,"",Einstellungen!$E$19)</f>
        <v>0.25</v>
      </c>
      <c r="K298" s="13" t="str">
        <f>IF(LEFT(I298,1)="⚠","",IF(I298="","",IF(L298,"",IF(J298="",IF(Einstellungen!$I$31=TRUE,"+ "&amp;TEXT(I298,"[h]:mm")&amp;" Std.","+ "&amp;TEXT(I298*24,"0,0")&amp;" Std."),IF(Einstellungen!$I$31=TRUE,IF(J298=I298,"  00:00",IF(J298&gt;I298,"- "&amp;TEXT(J298-I298,"[h]:mm;@"),"+ "&amp;TEXT(I298-J298,"[h]:mm;@"))),IF(J298=I298,"  0,0",IF(J298&gt;I298,"- "&amp;TEXT((J298-I298)*24,"0,0"),"+ "&amp;TEXT((I298-J298)*24,"0,0")))&amp;" Std.")))))</f>
        <v/>
      </c>
      <c r="L298" s="66" t="b" cm="1">
        <f t="array" ref="L298">OR(
  NOT(INDEX(Einstellungen!$J$22:$J$28,WEEKDAY(D298,2))),
  COUNTIF(Feiertage,D298)&gt;0
)</f>
        <v>0</v>
      </c>
      <c r="M298" s="32"/>
      <c r="N298" s="32"/>
    </row>
    <row r="299" spans="1:14" ht="24" customHeight="1">
      <c r="A299" s="29"/>
      <c r="B299" s="8" t="str">
        <f t="shared" si="16"/>
        <v>Di</v>
      </c>
      <c r="C299" s="8">
        <f t="shared" si="18"/>
        <v>46315</v>
      </c>
      <c r="D299" s="8">
        <f t="shared" si="19"/>
        <v>46315</v>
      </c>
      <c r="E299" s="9"/>
      <c r="F299" s="37"/>
      <c r="G299" s="37"/>
      <c r="H299" s="11"/>
      <c r="I299" s="12" t="str">
        <f t="shared" si="17"/>
        <v/>
      </c>
      <c r="J299" s="13">
        <f>IF(L299,"",Einstellungen!$E$19)</f>
        <v>0.25</v>
      </c>
      <c r="K299" s="13" t="str">
        <f>IF(LEFT(I299,1)="⚠","",IF(I299="","",IF(L299,"",IF(J299="",IF(Einstellungen!$I$31=TRUE,"+ "&amp;TEXT(I299,"[h]:mm")&amp;" Std.","+ "&amp;TEXT(I299*24,"0,0")&amp;" Std."),IF(Einstellungen!$I$31=TRUE,IF(J299=I299,"  00:00",IF(J299&gt;I299,"- "&amp;TEXT(J299-I299,"[h]:mm;@"),"+ "&amp;TEXT(I299-J299,"[h]:mm;@"))),IF(J299=I299,"  0,0",IF(J299&gt;I299,"- "&amp;TEXT((J299-I299)*24,"0,0"),"+ "&amp;TEXT((I299-J299)*24,"0,0")))&amp;" Std.")))))</f>
        <v/>
      </c>
      <c r="L299" s="66" t="b" cm="1">
        <f t="array" ref="L299">OR(
  NOT(INDEX(Einstellungen!$J$22:$J$28,WEEKDAY(D299,2))),
  COUNTIF(Feiertage,D299)&gt;0
)</f>
        <v>0</v>
      </c>
      <c r="M299" s="32"/>
      <c r="N299" s="32"/>
    </row>
    <row r="300" spans="1:14" ht="24" customHeight="1">
      <c r="A300" s="29"/>
      <c r="B300" s="8" t="str">
        <f t="shared" si="16"/>
        <v>Mi</v>
      </c>
      <c r="C300" s="8">
        <f t="shared" si="18"/>
        <v>46316</v>
      </c>
      <c r="D300" s="8">
        <f t="shared" si="19"/>
        <v>46316</v>
      </c>
      <c r="E300" s="9"/>
      <c r="F300" s="37"/>
      <c r="G300" s="37"/>
      <c r="H300" s="11"/>
      <c r="I300" s="12" t="str">
        <f t="shared" si="17"/>
        <v/>
      </c>
      <c r="J300" s="13">
        <f>IF(L300,"",Einstellungen!$E$19)</f>
        <v>0.25</v>
      </c>
      <c r="K300" s="13" t="str">
        <f>IF(LEFT(I300,1)="⚠","",IF(I300="","",IF(L300,"",IF(J300="",IF(Einstellungen!$I$31=TRUE,"+ "&amp;TEXT(I300,"[h]:mm")&amp;" Std.","+ "&amp;TEXT(I300*24,"0,0")&amp;" Std."),IF(Einstellungen!$I$31=TRUE,IF(J300=I300,"  00:00",IF(J300&gt;I300,"- "&amp;TEXT(J300-I300,"[h]:mm;@"),"+ "&amp;TEXT(I300-J300,"[h]:mm;@"))),IF(J300=I300,"  0,0",IF(J300&gt;I300,"- "&amp;TEXT((J300-I300)*24,"0,0"),"+ "&amp;TEXT((I300-J300)*24,"0,0")))&amp;" Std.")))))</f>
        <v/>
      </c>
      <c r="L300" s="66" t="b" cm="1">
        <f t="array" ref="L300">OR(
  NOT(INDEX(Einstellungen!$J$22:$J$28,WEEKDAY(D300,2))),
  COUNTIF(Feiertage,D300)&gt;0
)</f>
        <v>0</v>
      </c>
      <c r="M300" s="32"/>
      <c r="N300" s="32"/>
    </row>
    <row r="301" spans="1:14" ht="24" customHeight="1">
      <c r="A301" s="29"/>
      <c r="B301" s="8" t="str">
        <f t="shared" si="16"/>
        <v>Do</v>
      </c>
      <c r="C301" s="8">
        <f t="shared" si="18"/>
        <v>46317</v>
      </c>
      <c r="D301" s="8">
        <f t="shared" si="19"/>
        <v>46317</v>
      </c>
      <c r="E301" s="9"/>
      <c r="F301" s="37"/>
      <c r="G301" s="37"/>
      <c r="H301" s="11"/>
      <c r="I301" s="12" t="str">
        <f t="shared" si="17"/>
        <v/>
      </c>
      <c r="J301" s="13">
        <f>IF(L301,"",Einstellungen!$E$19)</f>
        <v>0.25</v>
      </c>
      <c r="K301" s="13" t="str">
        <f>IF(LEFT(I301,1)="⚠","",IF(I301="","",IF(L301,"",IF(J301="",IF(Einstellungen!$I$31=TRUE,"+ "&amp;TEXT(I301,"[h]:mm")&amp;" Std.","+ "&amp;TEXT(I301*24,"0,0")&amp;" Std."),IF(Einstellungen!$I$31=TRUE,IF(J301=I301,"  00:00",IF(J301&gt;I301,"- "&amp;TEXT(J301-I301,"[h]:mm;@"),"+ "&amp;TEXT(I301-J301,"[h]:mm;@"))),IF(J301=I301,"  0,0",IF(J301&gt;I301,"- "&amp;TEXT((J301-I301)*24,"0,0"),"+ "&amp;TEXT((I301-J301)*24,"0,0")))&amp;" Std.")))))</f>
        <v/>
      </c>
      <c r="L301" s="66" t="b" cm="1">
        <f t="array" ref="L301">OR(
  NOT(INDEX(Einstellungen!$J$22:$J$28,WEEKDAY(D301,2))),
  COUNTIF(Feiertage,D301)&gt;0
)</f>
        <v>0</v>
      </c>
      <c r="M301" s="32"/>
      <c r="N301" s="32"/>
    </row>
    <row r="302" spans="1:14" ht="24" customHeight="1">
      <c r="A302" s="29"/>
      <c r="B302" s="8" t="str">
        <f t="shared" si="16"/>
        <v>Fr</v>
      </c>
      <c r="C302" s="8">
        <f t="shared" si="18"/>
        <v>46318</v>
      </c>
      <c r="D302" s="8">
        <f t="shared" si="19"/>
        <v>46318</v>
      </c>
      <c r="E302" s="9"/>
      <c r="F302" s="37"/>
      <c r="G302" s="37"/>
      <c r="H302" s="11"/>
      <c r="I302" s="12" t="str">
        <f t="shared" si="17"/>
        <v/>
      </c>
      <c r="J302" s="13">
        <f>IF(L302,"",Einstellungen!$E$19)</f>
        <v>0.25</v>
      </c>
      <c r="K302" s="13" t="str">
        <f>IF(LEFT(I302,1)="⚠","",IF(I302="","",IF(L302,"",IF(J302="",IF(Einstellungen!$I$31=TRUE,"+ "&amp;TEXT(I302,"[h]:mm")&amp;" Std.","+ "&amp;TEXT(I302*24,"0,0")&amp;" Std."),IF(Einstellungen!$I$31=TRUE,IF(J302=I302,"  00:00",IF(J302&gt;I302,"- "&amp;TEXT(J302-I302,"[h]:mm;@"),"+ "&amp;TEXT(I302-J302,"[h]:mm;@"))),IF(J302=I302,"  0,0",IF(J302&gt;I302,"- "&amp;TEXT((J302-I302)*24,"0,0"),"+ "&amp;TEXT((I302-J302)*24,"0,0")))&amp;" Std.")))))</f>
        <v/>
      </c>
      <c r="L302" s="66" t="b" cm="1">
        <f t="array" ref="L302">OR(
  NOT(INDEX(Einstellungen!$J$22:$J$28,WEEKDAY(D302,2))),
  COUNTIF(Feiertage,D302)&gt;0
)</f>
        <v>0</v>
      </c>
      <c r="M302" s="32"/>
      <c r="N302" s="32"/>
    </row>
    <row r="303" spans="1:14" ht="24" customHeight="1">
      <c r="A303" s="29"/>
      <c r="B303" s="8" t="str">
        <f t="shared" si="16"/>
        <v>Sa</v>
      </c>
      <c r="C303" s="8">
        <f t="shared" si="18"/>
        <v>46319</v>
      </c>
      <c r="D303" s="8">
        <f t="shared" si="19"/>
        <v>46319</v>
      </c>
      <c r="E303" s="9"/>
      <c r="F303" s="37"/>
      <c r="G303" s="37"/>
      <c r="H303" s="11"/>
      <c r="I303" s="12" t="str">
        <f t="shared" si="17"/>
        <v/>
      </c>
      <c r="J303" s="13" t="str">
        <f>IF(L303,"",Einstellungen!$E$19)</f>
        <v/>
      </c>
      <c r="K303" s="13" t="str">
        <f>IF(LEFT(I303,1)="⚠","",IF(I303="","",IF(L303,"",IF(J303="",IF(Einstellungen!$I$31=TRUE,"+ "&amp;TEXT(I303,"[h]:mm")&amp;" Std.","+ "&amp;TEXT(I303*24,"0,0")&amp;" Std."),IF(Einstellungen!$I$31=TRUE,IF(J303=I303,"  00:00",IF(J303&gt;I303,"- "&amp;TEXT(J303-I303,"[h]:mm;@"),"+ "&amp;TEXT(I303-J303,"[h]:mm;@"))),IF(J303=I303,"  0,0",IF(J303&gt;I303,"- "&amp;TEXT((J303-I303)*24,"0,0"),"+ "&amp;TEXT((I303-J303)*24,"0,0")))&amp;" Std.")))))</f>
        <v/>
      </c>
      <c r="L303" s="66" t="b" cm="1">
        <f t="array" ref="L303">OR(
  NOT(INDEX(Einstellungen!$J$22:$J$28,WEEKDAY(D303,2))),
  COUNTIF(Feiertage,D303)&gt;0
)</f>
        <v>1</v>
      </c>
      <c r="M303" s="32"/>
      <c r="N303" s="32"/>
    </row>
    <row r="304" spans="1:14" ht="24" customHeight="1">
      <c r="A304" s="29"/>
      <c r="B304" s="8" t="str">
        <f t="shared" si="16"/>
        <v>So</v>
      </c>
      <c r="C304" s="8">
        <f t="shared" si="18"/>
        <v>46320</v>
      </c>
      <c r="D304" s="8">
        <f t="shared" si="19"/>
        <v>46320</v>
      </c>
      <c r="E304" s="9"/>
      <c r="F304" s="37"/>
      <c r="G304" s="37"/>
      <c r="H304" s="11"/>
      <c r="I304" s="12" t="str">
        <f t="shared" si="17"/>
        <v/>
      </c>
      <c r="J304" s="13" t="str">
        <f>IF(L304,"",Einstellungen!$E$19)</f>
        <v/>
      </c>
      <c r="K304" s="13" t="str">
        <f>IF(LEFT(I304,1)="⚠","",IF(I304="","",IF(L304,"",IF(J304="",IF(Einstellungen!$I$31=TRUE,"+ "&amp;TEXT(I304,"[h]:mm")&amp;" Std.","+ "&amp;TEXT(I304*24,"0,0")&amp;" Std."),IF(Einstellungen!$I$31=TRUE,IF(J304=I304,"  00:00",IF(J304&gt;I304,"- "&amp;TEXT(J304-I304,"[h]:mm;@"),"+ "&amp;TEXT(I304-J304,"[h]:mm;@"))),IF(J304=I304,"  0,0",IF(J304&gt;I304,"- "&amp;TEXT((J304-I304)*24,"0,0"),"+ "&amp;TEXT((I304-J304)*24,"0,0")))&amp;" Std.")))))</f>
        <v/>
      </c>
      <c r="L304" s="66" t="b" cm="1">
        <f t="array" ref="L304">OR(
  NOT(INDEX(Einstellungen!$J$22:$J$28,WEEKDAY(D304,2))),
  COUNTIF(Feiertage,D304)&gt;0
)</f>
        <v>1</v>
      </c>
      <c r="M304" s="32"/>
      <c r="N304" s="32"/>
    </row>
    <row r="305" spans="1:14" ht="24" customHeight="1">
      <c r="A305" s="29"/>
      <c r="B305" s="8" t="str">
        <f t="shared" si="16"/>
        <v>Mo</v>
      </c>
      <c r="C305" s="8">
        <f t="shared" si="18"/>
        <v>46321</v>
      </c>
      <c r="D305" s="8">
        <f t="shared" si="19"/>
        <v>46321</v>
      </c>
      <c r="E305" s="9"/>
      <c r="F305" s="37"/>
      <c r="G305" s="37"/>
      <c r="H305" s="11"/>
      <c r="I305" s="12" t="str">
        <f t="shared" si="17"/>
        <v/>
      </c>
      <c r="J305" s="13">
        <f>IF(L305,"",Einstellungen!$E$19)</f>
        <v>0.25</v>
      </c>
      <c r="K305" s="13" t="str">
        <f>IF(LEFT(I305,1)="⚠","",IF(I305="","",IF(L305,"",IF(J305="",IF(Einstellungen!$I$31=TRUE,"+ "&amp;TEXT(I305,"[h]:mm")&amp;" Std.","+ "&amp;TEXT(I305*24,"0,0")&amp;" Std."),IF(Einstellungen!$I$31=TRUE,IF(J305=I305,"  00:00",IF(J305&gt;I305,"- "&amp;TEXT(J305-I305,"[h]:mm;@"),"+ "&amp;TEXT(I305-J305,"[h]:mm;@"))),IF(J305=I305,"  0,0",IF(J305&gt;I305,"- "&amp;TEXT((J305-I305)*24,"0,0"),"+ "&amp;TEXT((I305-J305)*24,"0,0")))&amp;" Std.")))))</f>
        <v/>
      </c>
      <c r="L305" s="66" t="b" cm="1">
        <f t="array" ref="L305">OR(
  NOT(INDEX(Einstellungen!$J$22:$J$28,WEEKDAY(D305,2))),
  COUNTIF(Feiertage,D305)&gt;0
)</f>
        <v>0</v>
      </c>
      <c r="M305" s="32"/>
      <c r="N305" s="32"/>
    </row>
    <row r="306" spans="1:14" ht="24" customHeight="1">
      <c r="A306" s="29"/>
      <c r="B306" s="8" t="str">
        <f t="shared" si="16"/>
        <v>Di</v>
      </c>
      <c r="C306" s="8">
        <f t="shared" si="18"/>
        <v>46322</v>
      </c>
      <c r="D306" s="8">
        <f t="shared" si="19"/>
        <v>46322</v>
      </c>
      <c r="E306" s="9"/>
      <c r="F306" s="37"/>
      <c r="G306" s="37"/>
      <c r="H306" s="11"/>
      <c r="I306" s="12" t="str">
        <f t="shared" si="17"/>
        <v/>
      </c>
      <c r="J306" s="13">
        <f>IF(L306,"",Einstellungen!$E$19)</f>
        <v>0.25</v>
      </c>
      <c r="K306" s="13" t="str">
        <f>IF(LEFT(I306,1)="⚠","",IF(I306="","",IF(L306,"",IF(J306="",IF(Einstellungen!$I$31=TRUE,"+ "&amp;TEXT(I306,"[h]:mm")&amp;" Std.","+ "&amp;TEXT(I306*24,"0,0")&amp;" Std."),IF(Einstellungen!$I$31=TRUE,IF(J306=I306,"  00:00",IF(J306&gt;I306,"- "&amp;TEXT(J306-I306,"[h]:mm;@"),"+ "&amp;TEXT(I306-J306,"[h]:mm;@"))),IF(J306=I306,"  0,0",IF(J306&gt;I306,"- "&amp;TEXT((J306-I306)*24,"0,0"),"+ "&amp;TEXT((I306-J306)*24,"0,0")))&amp;" Std.")))))</f>
        <v/>
      </c>
      <c r="L306" s="66" t="b" cm="1">
        <f t="array" ref="L306">OR(
  NOT(INDEX(Einstellungen!$J$22:$J$28,WEEKDAY(D306,2))),
  COUNTIF(Feiertage,D306)&gt;0
)</f>
        <v>0</v>
      </c>
      <c r="M306" s="32"/>
      <c r="N306" s="32"/>
    </row>
    <row r="307" spans="1:14" ht="24" customHeight="1">
      <c r="A307" s="29"/>
      <c r="B307" s="8" t="str">
        <f t="shared" si="16"/>
        <v>Mi</v>
      </c>
      <c r="C307" s="8">
        <f t="shared" si="18"/>
        <v>46323</v>
      </c>
      <c r="D307" s="8">
        <f t="shared" si="19"/>
        <v>46323</v>
      </c>
      <c r="E307" s="9"/>
      <c r="F307" s="37"/>
      <c r="G307" s="37"/>
      <c r="H307" s="11"/>
      <c r="I307" s="12" t="str">
        <f t="shared" si="17"/>
        <v/>
      </c>
      <c r="J307" s="13">
        <f>IF(L307,"",Einstellungen!$E$19)</f>
        <v>0.25</v>
      </c>
      <c r="K307" s="13" t="str">
        <f>IF(LEFT(I307,1)="⚠","",IF(I307="","",IF(L307,"",IF(J307="",IF(Einstellungen!$I$31=TRUE,"+ "&amp;TEXT(I307,"[h]:mm")&amp;" Std.","+ "&amp;TEXT(I307*24,"0,0")&amp;" Std."),IF(Einstellungen!$I$31=TRUE,IF(J307=I307,"  00:00",IF(J307&gt;I307,"- "&amp;TEXT(J307-I307,"[h]:mm;@"),"+ "&amp;TEXT(I307-J307,"[h]:mm;@"))),IF(J307=I307,"  0,0",IF(J307&gt;I307,"- "&amp;TEXT((J307-I307)*24,"0,0"),"+ "&amp;TEXT((I307-J307)*24,"0,0")))&amp;" Std.")))))</f>
        <v/>
      </c>
      <c r="L307" s="66" t="b" cm="1">
        <f t="array" ref="L307">OR(
  NOT(INDEX(Einstellungen!$J$22:$J$28,WEEKDAY(D307,2))),
  COUNTIF(Feiertage,D307)&gt;0
)</f>
        <v>0</v>
      </c>
      <c r="M307" s="32"/>
      <c r="N307" s="32"/>
    </row>
    <row r="308" spans="1:14" ht="24" customHeight="1">
      <c r="A308" s="29"/>
      <c r="B308" s="8" t="str">
        <f t="shared" si="16"/>
        <v>Do</v>
      </c>
      <c r="C308" s="8">
        <f t="shared" si="18"/>
        <v>46324</v>
      </c>
      <c r="D308" s="8">
        <f t="shared" si="19"/>
        <v>46324</v>
      </c>
      <c r="E308" s="9"/>
      <c r="F308" s="37"/>
      <c r="G308" s="37"/>
      <c r="H308" s="11"/>
      <c r="I308" s="12" t="str">
        <f t="shared" si="17"/>
        <v/>
      </c>
      <c r="J308" s="13">
        <f>IF(L308,"",Einstellungen!$E$19)</f>
        <v>0.25</v>
      </c>
      <c r="K308" s="13" t="str">
        <f>IF(LEFT(I308,1)="⚠","",IF(I308="","",IF(L308,"",IF(J308="",IF(Einstellungen!$I$31=TRUE,"+ "&amp;TEXT(I308,"[h]:mm")&amp;" Std.","+ "&amp;TEXT(I308*24,"0,0")&amp;" Std."),IF(Einstellungen!$I$31=TRUE,IF(J308=I308,"  00:00",IF(J308&gt;I308,"- "&amp;TEXT(J308-I308,"[h]:mm;@"),"+ "&amp;TEXT(I308-J308,"[h]:mm;@"))),IF(J308=I308,"  0,0",IF(J308&gt;I308,"- "&amp;TEXT((J308-I308)*24,"0,0"),"+ "&amp;TEXT((I308-J308)*24,"0,0")))&amp;" Std.")))))</f>
        <v/>
      </c>
      <c r="L308" s="66" t="b" cm="1">
        <f t="array" ref="L308">OR(
  NOT(INDEX(Einstellungen!$J$22:$J$28,WEEKDAY(D308,2))),
  COUNTIF(Feiertage,D308)&gt;0
)</f>
        <v>0</v>
      </c>
      <c r="M308" s="32"/>
      <c r="N308" s="32"/>
    </row>
    <row r="309" spans="1:14" ht="24" customHeight="1">
      <c r="A309" s="29"/>
      <c r="B309" s="8" t="str">
        <f t="shared" si="16"/>
        <v>Fr</v>
      </c>
      <c r="C309" s="8">
        <f t="shared" si="18"/>
        <v>46325</v>
      </c>
      <c r="D309" s="8">
        <f t="shared" si="19"/>
        <v>46325</v>
      </c>
      <c r="E309" s="9"/>
      <c r="F309" s="37"/>
      <c r="G309" s="37"/>
      <c r="H309" s="11"/>
      <c r="I309" s="12" t="str">
        <f t="shared" si="17"/>
        <v/>
      </c>
      <c r="J309" s="13">
        <f>IF(L309,"",Einstellungen!$E$19)</f>
        <v>0.25</v>
      </c>
      <c r="K309" s="13" t="str">
        <f>IF(LEFT(I309,1)="⚠","",IF(I309="","",IF(L309,"",IF(J309="",IF(Einstellungen!$I$31=TRUE,"+ "&amp;TEXT(I309,"[h]:mm")&amp;" Std.","+ "&amp;TEXT(I309*24,"0,0")&amp;" Std."),IF(Einstellungen!$I$31=TRUE,IF(J309=I309,"  00:00",IF(J309&gt;I309,"- "&amp;TEXT(J309-I309,"[h]:mm;@"),"+ "&amp;TEXT(I309-J309,"[h]:mm;@"))),IF(J309=I309,"  0,0",IF(J309&gt;I309,"- "&amp;TEXT((J309-I309)*24,"0,0"),"+ "&amp;TEXT((I309-J309)*24,"0,0")))&amp;" Std.")))))</f>
        <v/>
      </c>
      <c r="L309" s="66" t="b" cm="1">
        <f t="array" ref="L309">OR(
  NOT(INDEX(Einstellungen!$J$22:$J$28,WEEKDAY(D309,2))),
  COUNTIF(Feiertage,D309)&gt;0
)</f>
        <v>0</v>
      </c>
      <c r="M309" s="32"/>
      <c r="N309" s="32"/>
    </row>
    <row r="310" spans="1:14" ht="24" customHeight="1">
      <c r="A310" s="29"/>
      <c r="B310" s="8" t="str">
        <f t="shared" si="16"/>
        <v>Sa</v>
      </c>
      <c r="C310" s="8">
        <f t="shared" si="18"/>
        <v>46326</v>
      </c>
      <c r="D310" s="8">
        <f t="shared" si="19"/>
        <v>46326</v>
      </c>
      <c r="E310" s="9"/>
      <c r="F310" s="37"/>
      <c r="G310" s="37"/>
      <c r="H310" s="11"/>
      <c r="I310" s="12" t="str">
        <f t="shared" si="17"/>
        <v/>
      </c>
      <c r="J310" s="13" t="str">
        <f>IF(L310,"",Einstellungen!$E$19)</f>
        <v/>
      </c>
      <c r="K310" s="13" t="str">
        <f>IF(LEFT(I310,1)="⚠","",IF(I310="","",IF(L310,"",IF(J310="",IF(Einstellungen!$I$31=TRUE,"+ "&amp;TEXT(I310,"[h]:mm")&amp;" Std.","+ "&amp;TEXT(I310*24,"0,0")&amp;" Std."),IF(Einstellungen!$I$31=TRUE,IF(J310=I310,"  00:00",IF(J310&gt;I310,"- "&amp;TEXT(J310-I310,"[h]:mm;@"),"+ "&amp;TEXT(I310-J310,"[h]:mm;@"))),IF(J310=I310,"  0,0",IF(J310&gt;I310,"- "&amp;TEXT((J310-I310)*24,"0,0"),"+ "&amp;TEXT((I310-J310)*24,"0,0")))&amp;" Std.")))))</f>
        <v/>
      </c>
      <c r="L310" s="66" t="b" cm="1">
        <f t="array" ref="L310">OR(
  NOT(INDEX(Einstellungen!$J$22:$J$28,WEEKDAY(D310,2))),
  COUNTIF(Feiertage,D310)&gt;0
)</f>
        <v>1</v>
      </c>
      <c r="M310" s="32"/>
      <c r="N310" s="32"/>
    </row>
    <row r="311" spans="1:14" ht="24" customHeight="1">
      <c r="A311" s="29"/>
      <c r="B311" s="8" t="str">
        <f t="shared" si="16"/>
        <v>So</v>
      </c>
      <c r="C311" s="8">
        <f t="shared" si="18"/>
        <v>46327</v>
      </c>
      <c r="D311" s="8">
        <f t="shared" si="19"/>
        <v>46327</v>
      </c>
      <c r="E311" s="9"/>
      <c r="F311" s="37"/>
      <c r="G311" s="37"/>
      <c r="H311" s="11"/>
      <c r="I311" s="12" t="str">
        <f t="shared" si="17"/>
        <v/>
      </c>
      <c r="J311" s="13" t="str">
        <f>IF(L311,"",Einstellungen!$E$19)</f>
        <v/>
      </c>
      <c r="K311" s="13" t="str">
        <f>IF(LEFT(I311,1)="⚠","",IF(I311="","",IF(L311,"",IF(J311="",IF(Einstellungen!$I$31=TRUE,"+ "&amp;TEXT(I311,"[h]:mm")&amp;" Std.","+ "&amp;TEXT(I311*24,"0,0")&amp;" Std."),IF(Einstellungen!$I$31=TRUE,IF(J311=I311,"  00:00",IF(J311&gt;I311,"- "&amp;TEXT(J311-I311,"[h]:mm;@"),"+ "&amp;TEXT(I311-J311,"[h]:mm;@"))),IF(J311=I311,"  0,0",IF(J311&gt;I311,"- "&amp;TEXT((J311-I311)*24,"0,0"),"+ "&amp;TEXT((I311-J311)*24,"0,0")))&amp;" Std.")))))</f>
        <v/>
      </c>
      <c r="L311" s="66" t="b" cm="1">
        <f t="array" ref="L311">OR(
  NOT(INDEX(Einstellungen!$J$22:$J$28,WEEKDAY(D311,2))),
  COUNTIF(Feiertage,D311)&gt;0
)</f>
        <v>1</v>
      </c>
      <c r="M311" s="32"/>
      <c r="N311" s="32"/>
    </row>
    <row r="312" spans="1:14" ht="24" customHeight="1">
      <c r="A312" s="29"/>
      <c r="B312" s="8" t="str">
        <f t="shared" si="16"/>
        <v>Mo</v>
      </c>
      <c r="C312" s="8">
        <f t="shared" si="18"/>
        <v>46328</v>
      </c>
      <c r="D312" s="8">
        <f t="shared" si="19"/>
        <v>46328</v>
      </c>
      <c r="E312" s="9"/>
      <c r="F312" s="37"/>
      <c r="G312" s="37"/>
      <c r="H312" s="11"/>
      <c r="I312" s="12" t="str">
        <f t="shared" si="17"/>
        <v/>
      </c>
      <c r="J312" s="13">
        <f>IF(L312,"",Einstellungen!$E$19)</f>
        <v>0.25</v>
      </c>
      <c r="K312" s="13" t="str">
        <f>IF(LEFT(I312,1)="⚠","",IF(I312="","",IF(L312,"",IF(J312="",IF(Einstellungen!$I$31=TRUE,"+ "&amp;TEXT(I312,"[h]:mm")&amp;" Std.","+ "&amp;TEXT(I312*24,"0,0")&amp;" Std."),IF(Einstellungen!$I$31=TRUE,IF(J312=I312,"  00:00",IF(J312&gt;I312,"- "&amp;TEXT(J312-I312,"[h]:mm;@"),"+ "&amp;TEXT(I312-J312,"[h]:mm;@"))),IF(J312=I312,"  0,0",IF(J312&gt;I312,"- "&amp;TEXT((J312-I312)*24,"0,0"),"+ "&amp;TEXT((I312-J312)*24,"0,0")))&amp;" Std.")))))</f>
        <v/>
      </c>
      <c r="L312" s="66" t="b" cm="1">
        <f t="array" ref="L312">OR(
  NOT(INDEX(Einstellungen!$J$22:$J$28,WEEKDAY(D312,2))),
  COUNTIF(Feiertage,D312)&gt;0
)</f>
        <v>0</v>
      </c>
      <c r="M312" s="32"/>
      <c r="N312" s="32"/>
    </row>
    <row r="313" spans="1:14" ht="24" customHeight="1">
      <c r="A313" s="29"/>
      <c r="B313" s="8" t="str">
        <f t="shared" si="16"/>
        <v>Di</v>
      </c>
      <c r="C313" s="8">
        <f t="shared" si="18"/>
        <v>46329</v>
      </c>
      <c r="D313" s="8">
        <f t="shared" si="19"/>
        <v>46329</v>
      </c>
      <c r="E313" s="9"/>
      <c r="F313" s="37"/>
      <c r="G313" s="37"/>
      <c r="H313" s="11"/>
      <c r="I313" s="12" t="str">
        <f t="shared" si="17"/>
        <v/>
      </c>
      <c r="J313" s="13">
        <f>IF(L313,"",Einstellungen!$E$19)</f>
        <v>0.25</v>
      </c>
      <c r="K313" s="13" t="str">
        <f>IF(LEFT(I313,1)="⚠","",IF(I313="","",IF(L313,"",IF(J313="",IF(Einstellungen!$I$31=TRUE,"+ "&amp;TEXT(I313,"[h]:mm")&amp;" Std.","+ "&amp;TEXT(I313*24,"0,0")&amp;" Std."),IF(Einstellungen!$I$31=TRUE,IF(J313=I313,"  00:00",IF(J313&gt;I313,"- "&amp;TEXT(J313-I313,"[h]:mm;@"),"+ "&amp;TEXT(I313-J313,"[h]:mm;@"))),IF(J313=I313,"  0,0",IF(J313&gt;I313,"- "&amp;TEXT((J313-I313)*24,"0,0"),"+ "&amp;TEXT((I313-J313)*24,"0,0")))&amp;" Std.")))))</f>
        <v/>
      </c>
      <c r="L313" s="66" t="b" cm="1">
        <f t="array" ref="L313">OR(
  NOT(INDEX(Einstellungen!$J$22:$J$28,WEEKDAY(D313,2))),
  COUNTIF(Feiertage,D313)&gt;0
)</f>
        <v>0</v>
      </c>
      <c r="M313" s="32"/>
      <c r="N313" s="32"/>
    </row>
    <row r="314" spans="1:14" ht="24" customHeight="1">
      <c r="A314" s="29"/>
      <c r="B314" s="8" t="str">
        <f t="shared" si="16"/>
        <v>Mi</v>
      </c>
      <c r="C314" s="8">
        <f t="shared" si="18"/>
        <v>46330</v>
      </c>
      <c r="D314" s="8">
        <f t="shared" si="19"/>
        <v>46330</v>
      </c>
      <c r="E314" s="9"/>
      <c r="F314" s="37"/>
      <c r="G314" s="37"/>
      <c r="H314" s="11"/>
      <c r="I314" s="12" t="str">
        <f t="shared" si="17"/>
        <v/>
      </c>
      <c r="J314" s="13">
        <f>IF(L314,"",Einstellungen!$E$19)</f>
        <v>0.25</v>
      </c>
      <c r="K314" s="13" t="str">
        <f>IF(LEFT(I314,1)="⚠","",IF(I314="","",IF(L314,"",IF(J314="",IF(Einstellungen!$I$31=TRUE,"+ "&amp;TEXT(I314,"[h]:mm")&amp;" Std.","+ "&amp;TEXT(I314*24,"0,0")&amp;" Std."),IF(Einstellungen!$I$31=TRUE,IF(J314=I314,"  00:00",IF(J314&gt;I314,"- "&amp;TEXT(J314-I314,"[h]:mm;@"),"+ "&amp;TEXT(I314-J314,"[h]:mm;@"))),IF(J314=I314,"  0,0",IF(J314&gt;I314,"- "&amp;TEXT((J314-I314)*24,"0,0"),"+ "&amp;TEXT((I314-J314)*24,"0,0")))&amp;" Std.")))))</f>
        <v/>
      </c>
      <c r="L314" s="66" t="b" cm="1">
        <f t="array" ref="L314">OR(
  NOT(INDEX(Einstellungen!$J$22:$J$28,WEEKDAY(D314,2))),
  COUNTIF(Feiertage,D314)&gt;0
)</f>
        <v>0</v>
      </c>
      <c r="M314" s="32"/>
      <c r="N314" s="32"/>
    </row>
    <row r="315" spans="1:14" ht="24" customHeight="1">
      <c r="A315" s="29"/>
      <c r="B315" s="8" t="str">
        <f t="shared" si="16"/>
        <v>Do</v>
      </c>
      <c r="C315" s="8">
        <f t="shared" si="18"/>
        <v>46331</v>
      </c>
      <c r="D315" s="8">
        <f t="shared" si="19"/>
        <v>46331</v>
      </c>
      <c r="E315" s="9"/>
      <c r="F315" s="37"/>
      <c r="G315" s="37"/>
      <c r="H315" s="11"/>
      <c r="I315" s="12" t="str">
        <f t="shared" si="17"/>
        <v/>
      </c>
      <c r="J315" s="13">
        <f>IF(L315,"",Einstellungen!$E$19)</f>
        <v>0.25</v>
      </c>
      <c r="K315" s="13" t="str">
        <f>IF(LEFT(I315,1)="⚠","",IF(I315="","",IF(L315,"",IF(J315="",IF(Einstellungen!$I$31=TRUE,"+ "&amp;TEXT(I315,"[h]:mm")&amp;" Std.","+ "&amp;TEXT(I315*24,"0,0")&amp;" Std."),IF(Einstellungen!$I$31=TRUE,IF(J315=I315,"  00:00",IF(J315&gt;I315,"- "&amp;TEXT(J315-I315,"[h]:mm;@"),"+ "&amp;TEXT(I315-J315,"[h]:mm;@"))),IF(J315=I315,"  0,0",IF(J315&gt;I315,"- "&amp;TEXT((J315-I315)*24,"0,0"),"+ "&amp;TEXT((I315-J315)*24,"0,0")))&amp;" Std.")))))</f>
        <v/>
      </c>
      <c r="L315" s="66" t="b" cm="1">
        <f t="array" ref="L315">OR(
  NOT(INDEX(Einstellungen!$J$22:$J$28,WEEKDAY(D315,2))),
  COUNTIF(Feiertage,D315)&gt;0
)</f>
        <v>0</v>
      </c>
      <c r="M315" s="32"/>
      <c r="N315" s="32"/>
    </row>
    <row r="316" spans="1:14" ht="24" customHeight="1">
      <c r="A316" s="29"/>
      <c r="B316" s="8" t="str">
        <f t="shared" si="16"/>
        <v>Fr</v>
      </c>
      <c r="C316" s="8">
        <f t="shared" si="18"/>
        <v>46332</v>
      </c>
      <c r="D316" s="8">
        <f t="shared" si="19"/>
        <v>46332</v>
      </c>
      <c r="E316" s="9"/>
      <c r="F316" s="37"/>
      <c r="G316" s="37"/>
      <c r="H316" s="11"/>
      <c r="I316" s="12" t="str">
        <f t="shared" si="17"/>
        <v/>
      </c>
      <c r="J316" s="13">
        <f>IF(L316,"",Einstellungen!$E$19)</f>
        <v>0.25</v>
      </c>
      <c r="K316" s="13" t="str">
        <f>IF(LEFT(I316,1)="⚠","",IF(I316="","",IF(L316,"",IF(J316="",IF(Einstellungen!$I$31=TRUE,"+ "&amp;TEXT(I316,"[h]:mm")&amp;" Std.","+ "&amp;TEXT(I316*24,"0,0")&amp;" Std."),IF(Einstellungen!$I$31=TRUE,IF(J316=I316,"  00:00",IF(J316&gt;I316,"- "&amp;TEXT(J316-I316,"[h]:mm;@"),"+ "&amp;TEXT(I316-J316,"[h]:mm;@"))),IF(J316=I316,"  0,0",IF(J316&gt;I316,"- "&amp;TEXT((J316-I316)*24,"0,0"),"+ "&amp;TEXT((I316-J316)*24,"0,0")))&amp;" Std.")))))</f>
        <v/>
      </c>
      <c r="L316" s="66" t="b" cm="1">
        <f t="array" ref="L316">OR(
  NOT(INDEX(Einstellungen!$J$22:$J$28,WEEKDAY(D316,2))),
  COUNTIF(Feiertage,D316)&gt;0
)</f>
        <v>0</v>
      </c>
      <c r="M316" s="32"/>
      <c r="N316" s="32"/>
    </row>
    <row r="317" spans="1:14" ht="24" customHeight="1">
      <c r="A317" s="29"/>
      <c r="B317" s="8" t="str">
        <f t="shared" si="16"/>
        <v>Sa</v>
      </c>
      <c r="C317" s="8">
        <f t="shared" si="18"/>
        <v>46333</v>
      </c>
      <c r="D317" s="8">
        <f t="shared" si="19"/>
        <v>46333</v>
      </c>
      <c r="E317" s="9"/>
      <c r="F317" s="37"/>
      <c r="G317" s="37"/>
      <c r="H317" s="11"/>
      <c r="I317" s="12" t="str">
        <f t="shared" si="17"/>
        <v/>
      </c>
      <c r="J317" s="13" t="str">
        <f>IF(L317,"",Einstellungen!$E$19)</f>
        <v/>
      </c>
      <c r="K317" s="13" t="str">
        <f>IF(LEFT(I317,1)="⚠","",IF(I317="","",IF(L317,"",IF(J317="",IF(Einstellungen!$I$31=TRUE,"+ "&amp;TEXT(I317,"[h]:mm")&amp;" Std.","+ "&amp;TEXT(I317*24,"0,0")&amp;" Std."),IF(Einstellungen!$I$31=TRUE,IF(J317=I317,"  00:00",IF(J317&gt;I317,"- "&amp;TEXT(J317-I317,"[h]:mm;@"),"+ "&amp;TEXT(I317-J317,"[h]:mm;@"))),IF(J317=I317,"  0,0",IF(J317&gt;I317,"- "&amp;TEXT((J317-I317)*24,"0,0"),"+ "&amp;TEXT((I317-J317)*24,"0,0")))&amp;" Std.")))))</f>
        <v/>
      </c>
      <c r="L317" s="66" t="b" cm="1">
        <f t="array" ref="L317">OR(
  NOT(INDEX(Einstellungen!$J$22:$J$28,WEEKDAY(D317,2))),
  COUNTIF(Feiertage,D317)&gt;0
)</f>
        <v>1</v>
      </c>
      <c r="M317" s="32"/>
      <c r="N317" s="32"/>
    </row>
    <row r="318" spans="1:14" ht="24" customHeight="1">
      <c r="A318" s="29"/>
      <c r="B318" s="8" t="str">
        <f t="shared" si="16"/>
        <v>So</v>
      </c>
      <c r="C318" s="8">
        <f t="shared" si="18"/>
        <v>46334</v>
      </c>
      <c r="D318" s="8">
        <f t="shared" si="19"/>
        <v>46334</v>
      </c>
      <c r="E318" s="9"/>
      <c r="F318" s="37"/>
      <c r="G318" s="37"/>
      <c r="H318" s="11"/>
      <c r="I318" s="12" t="str">
        <f t="shared" si="17"/>
        <v/>
      </c>
      <c r="J318" s="13" t="str">
        <f>IF(L318,"",Einstellungen!$E$19)</f>
        <v/>
      </c>
      <c r="K318" s="13" t="str">
        <f>IF(LEFT(I318,1)="⚠","",IF(I318="","",IF(L318,"",IF(J318="",IF(Einstellungen!$I$31=TRUE,"+ "&amp;TEXT(I318,"[h]:mm")&amp;" Std.","+ "&amp;TEXT(I318*24,"0,0")&amp;" Std."),IF(Einstellungen!$I$31=TRUE,IF(J318=I318,"  00:00",IF(J318&gt;I318,"- "&amp;TEXT(J318-I318,"[h]:mm;@"),"+ "&amp;TEXT(I318-J318,"[h]:mm;@"))),IF(J318=I318,"  0,0",IF(J318&gt;I318,"- "&amp;TEXT((J318-I318)*24,"0,0"),"+ "&amp;TEXT((I318-J318)*24,"0,0")))&amp;" Std.")))))</f>
        <v/>
      </c>
      <c r="L318" s="66" t="b" cm="1">
        <f t="array" ref="L318">OR(
  NOT(INDEX(Einstellungen!$J$22:$J$28,WEEKDAY(D318,2))),
  COUNTIF(Feiertage,D318)&gt;0
)</f>
        <v>1</v>
      </c>
      <c r="M318" s="32"/>
      <c r="N318" s="32"/>
    </row>
    <row r="319" spans="1:14" ht="24" customHeight="1">
      <c r="A319" s="29"/>
      <c r="B319" s="8" t="str">
        <f t="shared" si="16"/>
        <v>Mo</v>
      </c>
      <c r="C319" s="8">
        <f t="shared" si="18"/>
        <v>46335</v>
      </c>
      <c r="D319" s="8">
        <f t="shared" si="19"/>
        <v>46335</v>
      </c>
      <c r="E319" s="9"/>
      <c r="F319" s="37"/>
      <c r="G319" s="37"/>
      <c r="H319" s="11"/>
      <c r="I319" s="12" t="str">
        <f t="shared" si="17"/>
        <v/>
      </c>
      <c r="J319" s="13">
        <f>IF(L319,"",Einstellungen!$E$19)</f>
        <v>0.25</v>
      </c>
      <c r="K319" s="13" t="str">
        <f>IF(LEFT(I319,1)="⚠","",IF(I319="","",IF(L319,"",IF(J319="",IF(Einstellungen!$I$31=TRUE,"+ "&amp;TEXT(I319,"[h]:mm")&amp;" Std.","+ "&amp;TEXT(I319*24,"0,0")&amp;" Std."),IF(Einstellungen!$I$31=TRUE,IF(J319=I319,"  00:00",IF(J319&gt;I319,"- "&amp;TEXT(J319-I319,"[h]:mm;@"),"+ "&amp;TEXT(I319-J319,"[h]:mm;@"))),IF(J319=I319,"  0,0",IF(J319&gt;I319,"- "&amp;TEXT((J319-I319)*24,"0,0"),"+ "&amp;TEXT((I319-J319)*24,"0,0")))&amp;" Std.")))))</f>
        <v/>
      </c>
      <c r="L319" s="66" t="b" cm="1">
        <f t="array" ref="L319">OR(
  NOT(INDEX(Einstellungen!$J$22:$J$28,WEEKDAY(D319,2))),
  COUNTIF(Feiertage,D319)&gt;0
)</f>
        <v>0</v>
      </c>
      <c r="M319" s="32"/>
      <c r="N319" s="32"/>
    </row>
    <row r="320" spans="1:14" ht="24" customHeight="1">
      <c r="A320" s="29"/>
      <c r="B320" s="8" t="str">
        <f t="shared" si="16"/>
        <v>Di</v>
      </c>
      <c r="C320" s="8">
        <f t="shared" si="18"/>
        <v>46336</v>
      </c>
      <c r="D320" s="8">
        <f t="shared" si="19"/>
        <v>46336</v>
      </c>
      <c r="E320" s="9"/>
      <c r="F320" s="37"/>
      <c r="G320" s="37"/>
      <c r="H320" s="11"/>
      <c r="I320" s="12" t="str">
        <f t="shared" si="17"/>
        <v/>
      </c>
      <c r="J320" s="13">
        <f>IF(L320,"",Einstellungen!$E$19)</f>
        <v>0.25</v>
      </c>
      <c r="K320" s="13" t="str">
        <f>IF(LEFT(I320,1)="⚠","",IF(I320="","",IF(L320,"",IF(J320="",IF(Einstellungen!$I$31=TRUE,"+ "&amp;TEXT(I320,"[h]:mm")&amp;" Std.","+ "&amp;TEXT(I320*24,"0,0")&amp;" Std."),IF(Einstellungen!$I$31=TRUE,IF(J320=I320,"  00:00",IF(J320&gt;I320,"- "&amp;TEXT(J320-I320,"[h]:mm;@"),"+ "&amp;TEXT(I320-J320,"[h]:mm;@"))),IF(J320=I320,"  0,0",IF(J320&gt;I320,"- "&amp;TEXT((J320-I320)*24,"0,0"),"+ "&amp;TEXT((I320-J320)*24,"0,0")))&amp;" Std.")))))</f>
        <v/>
      </c>
      <c r="L320" s="66" t="b" cm="1">
        <f t="array" ref="L320">OR(
  NOT(INDEX(Einstellungen!$J$22:$J$28,WEEKDAY(D320,2))),
  COUNTIF(Feiertage,D320)&gt;0
)</f>
        <v>0</v>
      </c>
      <c r="M320" s="32"/>
      <c r="N320" s="32"/>
    </row>
    <row r="321" spans="1:14" ht="24" customHeight="1">
      <c r="A321" s="29"/>
      <c r="B321" s="8" t="str">
        <f t="shared" si="16"/>
        <v>Mi</v>
      </c>
      <c r="C321" s="8">
        <f t="shared" si="18"/>
        <v>46337</v>
      </c>
      <c r="D321" s="8">
        <f t="shared" si="19"/>
        <v>46337</v>
      </c>
      <c r="E321" s="9"/>
      <c r="F321" s="37"/>
      <c r="G321" s="37"/>
      <c r="H321" s="11"/>
      <c r="I321" s="12" t="str">
        <f t="shared" si="17"/>
        <v/>
      </c>
      <c r="J321" s="13">
        <f>IF(L321,"",Einstellungen!$E$19)</f>
        <v>0.25</v>
      </c>
      <c r="K321" s="13" t="str">
        <f>IF(LEFT(I321,1)="⚠","",IF(I321="","",IF(L321,"",IF(J321="",IF(Einstellungen!$I$31=TRUE,"+ "&amp;TEXT(I321,"[h]:mm")&amp;" Std.","+ "&amp;TEXT(I321*24,"0,0")&amp;" Std."),IF(Einstellungen!$I$31=TRUE,IF(J321=I321,"  00:00",IF(J321&gt;I321,"- "&amp;TEXT(J321-I321,"[h]:mm;@"),"+ "&amp;TEXT(I321-J321,"[h]:mm;@"))),IF(J321=I321,"  0,0",IF(J321&gt;I321,"- "&amp;TEXT((J321-I321)*24,"0,0"),"+ "&amp;TEXT((I321-J321)*24,"0,0")))&amp;" Std.")))))</f>
        <v/>
      </c>
      <c r="L321" s="66" t="b" cm="1">
        <f t="array" ref="L321">OR(
  NOT(INDEX(Einstellungen!$J$22:$J$28,WEEKDAY(D321,2))),
  COUNTIF(Feiertage,D321)&gt;0
)</f>
        <v>0</v>
      </c>
      <c r="M321" s="32"/>
      <c r="N321" s="32"/>
    </row>
    <row r="322" spans="1:14" ht="24" customHeight="1">
      <c r="A322" s="29"/>
      <c r="B322" s="8" t="str">
        <f t="shared" si="16"/>
        <v>Do</v>
      </c>
      <c r="C322" s="8">
        <f t="shared" si="18"/>
        <v>46338</v>
      </c>
      <c r="D322" s="8">
        <f t="shared" si="19"/>
        <v>46338</v>
      </c>
      <c r="E322" s="9"/>
      <c r="F322" s="37"/>
      <c r="G322" s="37"/>
      <c r="H322" s="11"/>
      <c r="I322" s="12" t="str">
        <f t="shared" si="17"/>
        <v/>
      </c>
      <c r="J322" s="13">
        <f>IF(L322,"",Einstellungen!$E$19)</f>
        <v>0.25</v>
      </c>
      <c r="K322" s="13" t="str">
        <f>IF(LEFT(I322,1)="⚠","",IF(I322="","",IF(L322,"",IF(J322="",IF(Einstellungen!$I$31=TRUE,"+ "&amp;TEXT(I322,"[h]:mm")&amp;" Std.","+ "&amp;TEXT(I322*24,"0,0")&amp;" Std."),IF(Einstellungen!$I$31=TRUE,IF(J322=I322,"  00:00",IF(J322&gt;I322,"- "&amp;TEXT(J322-I322,"[h]:mm;@"),"+ "&amp;TEXT(I322-J322,"[h]:mm;@"))),IF(J322=I322,"  0,0",IF(J322&gt;I322,"- "&amp;TEXT((J322-I322)*24,"0,0"),"+ "&amp;TEXT((I322-J322)*24,"0,0")))&amp;" Std.")))))</f>
        <v/>
      </c>
      <c r="L322" s="66" t="b" cm="1">
        <f t="array" ref="L322">OR(
  NOT(INDEX(Einstellungen!$J$22:$J$28,WEEKDAY(D322,2))),
  COUNTIF(Feiertage,D322)&gt;0
)</f>
        <v>0</v>
      </c>
      <c r="M322" s="32"/>
      <c r="N322" s="32"/>
    </row>
    <row r="323" spans="1:14" ht="24" customHeight="1">
      <c r="A323" s="29"/>
      <c r="B323" s="8" t="str">
        <f t="shared" si="16"/>
        <v>Fr</v>
      </c>
      <c r="C323" s="8">
        <f t="shared" si="18"/>
        <v>46339</v>
      </c>
      <c r="D323" s="8">
        <f t="shared" si="19"/>
        <v>46339</v>
      </c>
      <c r="E323" s="9"/>
      <c r="F323" s="37"/>
      <c r="G323" s="37"/>
      <c r="H323" s="11"/>
      <c r="I323" s="12" t="str">
        <f t="shared" si="17"/>
        <v/>
      </c>
      <c r="J323" s="13">
        <f>IF(L323,"",Einstellungen!$E$19)</f>
        <v>0.25</v>
      </c>
      <c r="K323" s="13" t="str">
        <f>IF(LEFT(I323,1)="⚠","",IF(I323="","",IF(L323,"",IF(J323="",IF(Einstellungen!$I$31=TRUE,"+ "&amp;TEXT(I323,"[h]:mm")&amp;" Std.","+ "&amp;TEXT(I323*24,"0,0")&amp;" Std."),IF(Einstellungen!$I$31=TRUE,IF(J323=I323,"  00:00",IF(J323&gt;I323,"- "&amp;TEXT(J323-I323,"[h]:mm;@"),"+ "&amp;TEXT(I323-J323,"[h]:mm;@"))),IF(J323=I323,"  0,0",IF(J323&gt;I323,"- "&amp;TEXT((J323-I323)*24,"0,0"),"+ "&amp;TEXT((I323-J323)*24,"0,0")))&amp;" Std.")))))</f>
        <v/>
      </c>
      <c r="L323" s="66" t="b" cm="1">
        <f t="array" ref="L323">OR(
  NOT(INDEX(Einstellungen!$J$22:$J$28,WEEKDAY(D323,2))),
  COUNTIF(Feiertage,D323)&gt;0
)</f>
        <v>0</v>
      </c>
      <c r="M323" s="32"/>
      <c r="N323" s="32"/>
    </row>
    <row r="324" spans="1:14" ht="24" customHeight="1">
      <c r="A324" s="29"/>
      <c r="B324" s="8" t="str">
        <f t="shared" si="16"/>
        <v>Sa</v>
      </c>
      <c r="C324" s="8">
        <f t="shared" si="18"/>
        <v>46340</v>
      </c>
      <c r="D324" s="8">
        <f t="shared" si="19"/>
        <v>46340</v>
      </c>
      <c r="E324" s="9"/>
      <c r="F324" s="37"/>
      <c r="G324" s="37"/>
      <c r="H324" s="11"/>
      <c r="I324" s="12" t="str">
        <f t="shared" si="17"/>
        <v/>
      </c>
      <c r="J324" s="13" t="str">
        <f>IF(L324,"",Einstellungen!$E$19)</f>
        <v/>
      </c>
      <c r="K324" s="13" t="str">
        <f>IF(LEFT(I324,1)="⚠","",IF(I324="","",IF(L324,"",IF(J324="",IF(Einstellungen!$I$31=TRUE,"+ "&amp;TEXT(I324,"[h]:mm")&amp;" Std.","+ "&amp;TEXT(I324*24,"0,0")&amp;" Std."),IF(Einstellungen!$I$31=TRUE,IF(J324=I324,"  00:00",IF(J324&gt;I324,"- "&amp;TEXT(J324-I324,"[h]:mm;@"),"+ "&amp;TEXT(I324-J324,"[h]:mm;@"))),IF(J324=I324,"  0,0",IF(J324&gt;I324,"- "&amp;TEXT((J324-I324)*24,"0,0"),"+ "&amp;TEXT((I324-J324)*24,"0,0")))&amp;" Std.")))))</f>
        <v/>
      </c>
      <c r="L324" s="66" t="b" cm="1">
        <f t="array" ref="L324">OR(
  NOT(INDEX(Einstellungen!$J$22:$J$28,WEEKDAY(D324,2))),
  COUNTIF(Feiertage,D324)&gt;0
)</f>
        <v>1</v>
      </c>
      <c r="M324" s="32"/>
      <c r="N324" s="32"/>
    </row>
    <row r="325" spans="1:14" ht="24" customHeight="1">
      <c r="A325" s="29"/>
      <c r="B325" s="8" t="str">
        <f t="shared" si="16"/>
        <v>So</v>
      </c>
      <c r="C325" s="8">
        <f t="shared" si="18"/>
        <v>46341</v>
      </c>
      <c r="D325" s="8">
        <f t="shared" si="19"/>
        <v>46341</v>
      </c>
      <c r="E325" s="9"/>
      <c r="F325" s="37"/>
      <c r="G325" s="37"/>
      <c r="H325" s="11"/>
      <c r="I325" s="12" t="str">
        <f t="shared" si="17"/>
        <v/>
      </c>
      <c r="J325" s="13" t="str">
        <f>IF(L325,"",Einstellungen!$E$19)</f>
        <v/>
      </c>
      <c r="K325" s="13" t="str">
        <f>IF(LEFT(I325,1)="⚠","",IF(I325="","",IF(L325,"",IF(J325="",IF(Einstellungen!$I$31=TRUE,"+ "&amp;TEXT(I325,"[h]:mm")&amp;" Std.","+ "&amp;TEXT(I325*24,"0,0")&amp;" Std."),IF(Einstellungen!$I$31=TRUE,IF(J325=I325,"  00:00",IF(J325&gt;I325,"- "&amp;TEXT(J325-I325,"[h]:mm;@"),"+ "&amp;TEXT(I325-J325,"[h]:mm;@"))),IF(J325=I325,"  0,0",IF(J325&gt;I325,"- "&amp;TEXT((J325-I325)*24,"0,0"),"+ "&amp;TEXT((I325-J325)*24,"0,0")))&amp;" Std.")))))</f>
        <v/>
      </c>
      <c r="L325" s="66" t="b" cm="1">
        <f t="array" ref="L325">OR(
  NOT(INDEX(Einstellungen!$J$22:$J$28,WEEKDAY(D325,2))),
  COUNTIF(Feiertage,D325)&gt;0
)</f>
        <v>1</v>
      </c>
      <c r="M325" s="32"/>
      <c r="N325" s="32"/>
    </row>
    <row r="326" spans="1:14" ht="24" customHeight="1">
      <c r="A326" s="29"/>
      <c r="B326" s="8" t="str">
        <f t="shared" si="16"/>
        <v>Mo</v>
      </c>
      <c r="C326" s="8">
        <f t="shared" si="18"/>
        <v>46342</v>
      </c>
      <c r="D326" s="8">
        <f t="shared" si="19"/>
        <v>46342</v>
      </c>
      <c r="E326" s="9"/>
      <c r="F326" s="37"/>
      <c r="G326" s="37"/>
      <c r="H326" s="11"/>
      <c r="I326" s="12" t="str">
        <f t="shared" si="17"/>
        <v/>
      </c>
      <c r="J326" s="13">
        <f>IF(L326,"",Einstellungen!$E$19)</f>
        <v>0.25</v>
      </c>
      <c r="K326" s="13" t="str">
        <f>IF(LEFT(I326,1)="⚠","",IF(I326="","",IF(L326,"",IF(J326="",IF(Einstellungen!$I$31=TRUE,"+ "&amp;TEXT(I326,"[h]:mm")&amp;" Std.","+ "&amp;TEXT(I326*24,"0,0")&amp;" Std."),IF(Einstellungen!$I$31=TRUE,IF(J326=I326,"  00:00",IF(J326&gt;I326,"- "&amp;TEXT(J326-I326,"[h]:mm;@"),"+ "&amp;TEXT(I326-J326,"[h]:mm;@"))),IF(J326=I326,"  0,0",IF(J326&gt;I326,"- "&amp;TEXT((J326-I326)*24,"0,0"),"+ "&amp;TEXT((I326-J326)*24,"0,0")))&amp;" Std.")))))</f>
        <v/>
      </c>
      <c r="L326" s="66" t="b" cm="1">
        <f t="array" ref="L326">OR(
  NOT(INDEX(Einstellungen!$J$22:$J$28,WEEKDAY(D326,2))),
  COUNTIF(Feiertage,D326)&gt;0
)</f>
        <v>0</v>
      </c>
      <c r="M326" s="32"/>
      <c r="N326" s="32"/>
    </row>
    <row r="327" spans="1:14" ht="24" customHeight="1">
      <c r="A327" s="29"/>
      <c r="B327" s="8" t="str">
        <f t="shared" ref="B327:B371" si="20">CHOOSE(WEEKDAY(D327,2),"Mo","Di","Mi","Do","Fr","Sa","So")</f>
        <v>Di</v>
      </c>
      <c r="C327" s="8">
        <f t="shared" si="18"/>
        <v>46343</v>
      </c>
      <c r="D327" s="8">
        <f t="shared" si="19"/>
        <v>46343</v>
      </c>
      <c r="E327" s="9"/>
      <c r="F327" s="37"/>
      <c r="G327" s="37"/>
      <c r="H327" s="11"/>
      <c r="I327" s="12" t="str">
        <f t="shared" ref="I327:I372" si="21">IF(OR(ISBLANK(F327),ISBLANK(G327)),"",IF(OR(ISTEXT(F327),ISTEXT(G327),ISTEXT(H327)),"⚠ Eingabe prüfen",IF((G327-F327-H327)&lt;0,"⚠ Zeitfehler",G327-F327-H327)))</f>
        <v/>
      </c>
      <c r="J327" s="13">
        <f>IF(L327,"",Einstellungen!$E$19)</f>
        <v>0.25</v>
      </c>
      <c r="K327" s="13" t="str">
        <f>IF(LEFT(I327,1)="⚠","",IF(I327="","",IF(L327,"",IF(J327="",IF(Einstellungen!$I$31=TRUE,"+ "&amp;TEXT(I327,"[h]:mm")&amp;" Std.","+ "&amp;TEXT(I327*24,"0,0")&amp;" Std."),IF(Einstellungen!$I$31=TRUE,IF(J327=I327,"  00:00",IF(J327&gt;I327,"- "&amp;TEXT(J327-I327,"[h]:mm;@"),"+ "&amp;TEXT(I327-J327,"[h]:mm;@"))),IF(J327=I327,"  0,0",IF(J327&gt;I327,"- "&amp;TEXT((J327-I327)*24,"0,0"),"+ "&amp;TEXT((I327-J327)*24,"0,0")))&amp;" Std.")))))</f>
        <v/>
      </c>
      <c r="L327" s="66" t="b" cm="1">
        <f t="array" ref="L327">OR(
  NOT(INDEX(Einstellungen!$J$22:$J$28,WEEKDAY(D327,2))),
  COUNTIF(Feiertage,D327)&gt;0
)</f>
        <v>0</v>
      </c>
      <c r="M327" s="32"/>
      <c r="N327" s="32"/>
    </row>
    <row r="328" spans="1:14" ht="24" customHeight="1">
      <c r="A328" s="29"/>
      <c r="B328" s="8" t="str">
        <f t="shared" si="20"/>
        <v>Mi</v>
      </c>
      <c r="C328" s="8">
        <f t="shared" ref="C328:C372" si="22">IF(C327+1&lt;EDATE($C$7,12),C327+1,"")</f>
        <v>46344</v>
      </c>
      <c r="D328" s="8">
        <f t="shared" si="19"/>
        <v>46344</v>
      </c>
      <c r="E328" s="9"/>
      <c r="F328" s="37"/>
      <c r="G328" s="37"/>
      <c r="H328" s="11"/>
      <c r="I328" s="12" t="str">
        <f t="shared" si="21"/>
        <v/>
      </c>
      <c r="J328" s="13">
        <f>IF(L328,"",Einstellungen!$E$19)</f>
        <v>0.25</v>
      </c>
      <c r="K328" s="13" t="str">
        <f>IF(LEFT(I328,1)="⚠","",IF(I328="","",IF(L328,"",IF(J328="",IF(Einstellungen!$I$31=TRUE,"+ "&amp;TEXT(I328,"[h]:mm")&amp;" Std.","+ "&amp;TEXT(I328*24,"0,0")&amp;" Std."),IF(Einstellungen!$I$31=TRUE,IF(J328=I328,"  00:00",IF(J328&gt;I328,"- "&amp;TEXT(J328-I328,"[h]:mm;@"),"+ "&amp;TEXT(I328-J328,"[h]:mm;@"))),IF(J328=I328,"  0,0",IF(J328&gt;I328,"- "&amp;TEXT((J328-I328)*24,"0,0"),"+ "&amp;TEXT((I328-J328)*24,"0,0")))&amp;" Std.")))))</f>
        <v/>
      </c>
      <c r="L328" s="66" t="b" cm="1">
        <f t="array" ref="L328">OR(
  NOT(INDEX(Einstellungen!$J$22:$J$28,WEEKDAY(D328,2))),
  COUNTIF(Feiertage,D328)&gt;0
)</f>
        <v>0</v>
      </c>
      <c r="M328" s="32"/>
      <c r="N328" s="32"/>
    </row>
    <row r="329" spans="1:14" ht="24" customHeight="1">
      <c r="A329" s="29"/>
      <c r="B329" s="8" t="str">
        <f t="shared" si="20"/>
        <v>Do</v>
      </c>
      <c r="C329" s="8">
        <f t="shared" si="22"/>
        <v>46345</v>
      </c>
      <c r="D329" s="8">
        <f t="shared" ref="D329:D372" si="23">IF(D328+1&lt;EDATE($D$7,12),D328+1,"")</f>
        <v>46345</v>
      </c>
      <c r="E329" s="9"/>
      <c r="F329" s="37"/>
      <c r="G329" s="37"/>
      <c r="H329" s="11"/>
      <c r="I329" s="12" t="str">
        <f t="shared" si="21"/>
        <v/>
      </c>
      <c r="J329" s="13">
        <f>IF(L329,"",Einstellungen!$E$19)</f>
        <v>0.25</v>
      </c>
      <c r="K329" s="13" t="str">
        <f>IF(LEFT(I329,1)="⚠","",IF(I329="","",IF(L329,"",IF(J329="",IF(Einstellungen!$I$31=TRUE,"+ "&amp;TEXT(I329,"[h]:mm")&amp;" Std.","+ "&amp;TEXT(I329*24,"0,0")&amp;" Std."),IF(Einstellungen!$I$31=TRUE,IF(J329=I329,"  00:00",IF(J329&gt;I329,"- "&amp;TEXT(J329-I329,"[h]:mm;@"),"+ "&amp;TEXT(I329-J329,"[h]:mm;@"))),IF(J329=I329,"  0,0",IF(J329&gt;I329,"- "&amp;TEXT((J329-I329)*24,"0,0"),"+ "&amp;TEXT((I329-J329)*24,"0,0")))&amp;" Std.")))))</f>
        <v/>
      </c>
      <c r="L329" s="66" t="b" cm="1">
        <f t="array" ref="L329">OR(
  NOT(INDEX(Einstellungen!$J$22:$J$28,WEEKDAY(D329,2))),
  COUNTIF(Feiertage,D329)&gt;0
)</f>
        <v>0</v>
      </c>
      <c r="M329" s="32"/>
      <c r="N329" s="32"/>
    </row>
    <row r="330" spans="1:14" ht="24" customHeight="1">
      <c r="A330" s="29"/>
      <c r="B330" s="8" t="str">
        <f t="shared" si="20"/>
        <v>Fr</v>
      </c>
      <c r="C330" s="8">
        <f t="shared" si="22"/>
        <v>46346</v>
      </c>
      <c r="D330" s="8">
        <f t="shared" si="23"/>
        <v>46346</v>
      </c>
      <c r="E330" s="9"/>
      <c r="F330" s="37"/>
      <c r="G330" s="37"/>
      <c r="H330" s="11"/>
      <c r="I330" s="12" t="str">
        <f t="shared" si="21"/>
        <v/>
      </c>
      <c r="J330" s="13">
        <f>IF(L330,"",Einstellungen!$E$19)</f>
        <v>0.25</v>
      </c>
      <c r="K330" s="13" t="str">
        <f>IF(LEFT(I330,1)="⚠","",IF(I330="","",IF(L330,"",IF(J330="",IF(Einstellungen!$I$31=TRUE,"+ "&amp;TEXT(I330,"[h]:mm")&amp;" Std.","+ "&amp;TEXT(I330*24,"0,0")&amp;" Std."),IF(Einstellungen!$I$31=TRUE,IF(J330=I330,"  00:00",IF(J330&gt;I330,"- "&amp;TEXT(J330-I330,"[h]:mm;@"),"+ "&amp;TEXT(I330-J330,"[h]:mm;@"))),IF(J330=I330,"  0,0",IF(J330&gt;I330,"- "&amp;TEXT((J330-I330)*24,"0,0"),"+ "&amp;TEXT((I330-J330)*24,"0,0")))&amp;" Std.")))))</f>
        <v/>
      </c>
      <c r="L330" s="66" t="b" cm="1">
        <f t="array" ref="L330">OR(
  NOT(INDEX(Einstellungen!$J$22:$J$28,WEEKDAY(D330,2))),
  COUNTIF(Feiertage,D330)&gt;0
)</f>
        <v>0</v>
      </c>
      <c r="M330" s="32"/>
      <c r="N330" s="32"/>
    </row>
    <row r="331" spans="1:14" ht="24" customHeight="1">
      <c r="A331" s="29"/>
      <c r="B331" s="8" t="str">
        <f t="shared" si="20"/>
        <v>Sa</v>
      </c>
      <c r="C331" s="8">
        <f t="shared" si="22"/>
        <v>46347</v>
      </c>
      <c r="D331" s="8">
        <f t="shared" si="23"/>
        <v>46347</v>
      </c>
      <c r="E331" s="9"/>
      <c r="F331" s="37"/>
      <c r="G331" s="37"/>
      <c r="H331" s="11"/>
      <c r="I331" s="12" t="str">
        <f t="shared" si="21"/>
        <v/>
      </c>
      <c r="J331" s="13" t="str">
        <f>IF(L331,"",Einstellungen!$E$19)</f>
        <v/>
      </c>
      <c r="K331" s="13" t="str">
        <f>IF(LEFT(I331,1)="⚠","",IF(I331="","",IF(L331,"",IF(J331="",IF(Einstellungen!$I$31=TRUE,"+ "&amp;TEXT(I331,"[h]:mm")&amp;" Std.","+ "&amp;TEXT(I331*24,"0,0")&amp;" Std."),IF(Einstellungen!$I$31=TRUE,IF(J331=I331,"  00:00",IF(J331&gt;I331,"- "&amp;TEXT(J331-I331,"[h]:mm;@"),"+ "&amp;TEXT(I331-J331,"[h]:mm;@"))),IF(J331=I331,"  0,0",IF(J331&gt;I331,"- "&amp;TEXT((J331-I331)*24,"0,0"),"+ "&amp;TEXT((I331-J331)*24,"0,0")))&amp;" Std.")))))</f>
        <v/>
      </c>
      <c r="L331" s="66" t="b" cm="1">
        <f t="array" ref="L331">OR(
  NOT(INDEX(Einstellungen!$J$22:$J$28,WEEKDAY(D331,2))),
  COUNTIF(Feiertage,D331)&gt;0
)</f>
        <v>1</v>
      </c>
      <c r="M331" s="32"/>
      <c r="N331" s="32"/>
    </row>
    <row r="332" spans="1:14" ht="24" customHeight="1">
      <c r="A332" s="29"/>
      <c r="B332" s="8" t="str">
        <f t="shared" si="20"/>
        <v>So</v>
      </c>
      <c r="C332" s="8">
        <f t="shared" si="22"/>
        <v>46348</v>
      </c>
      <c r="D332" s="8">
        <f t="shared" si="23"/>
        <v>46348</v>
      </c>
      <c r="E332" s="9"/>
      <c r="F332" s="37"/>
      <c r="G332" s="37"/>
      <c r="H332" s="11"/>
      <c r="I332" s="12" t="str">
        <f t="shared" si="21"/>
        <v/>
      </c>
      <c r="J332" s="13" t="str">
        <f>IF(L332,"",Einstellungen!$E$19)</f>
        <v/>
      </c>
      <c r="K332" s="13" t="str">
        <f>IF(LEFT(I332,1)="⚠","",IF(I332="","",IF(L332,"",IF(J332="",IF(Einstellungen!$I$31=TRUE,"+ "&amp;TEXT(I332,"[h]:mm")&amp;" Std.","+ "&amp;TEXT(I332*24,"0,0")&amp;" Std."),IF(Einstellungen!$I$31=TRUE,IF(J332=I332,"  00:00",IF(J332&gt;I332,"- "&amp;TEXT(J332-I332,"[h]:mm;@"),"+ "&amp;TEXT(I332-J332,"[h]:mm;@"))),IF(J332=I332,"  0,0",IF(J332&gt;I332,"- "&amp;TEXT((J332-I332)*24,"0,0"),"+ "&amp;TEXT((I332-J332)*24,"0,0")))&amp;" Std.")))))</f>
        <v/>
      </c>
      <c r="L332" s="66" t="b" cm="1">
        <f t="array" ref="L332">OR(
  NOT(INDEX(Einstellungen!$J$22:$J$28,WEEKDAY(D332,2))),
  COUNTIF(Feiertage,D332)&gt;0
)</f>
        <v>1</v>
      </c>
      <c r="M332" s="32"/>
      <c r="N332" s="32"/>
    </row>
    <row r="333" spans="1:14" ht="24" customHeight="1">
      <c r="A333" s="29"/>
      <c r="B333" s="8" t="str">
        <f t="shared" si="20"/>
        <v>Mo</v>
      </c>
      <c r="C333" s="8">
        <f t="shared" si="22"/>
        <v>46349</v>
      </c>
      <c r="D333" s="8">
        <f t="shared" si="23"/>
        <v>46349</v>
      </c>
      <c r="E333" s="9"/>
      <c r="F333" s="37"/>
      <c r="G333" s="37"/>
      <c r="H333" s="11"/>
      <c r="I333" s="12" t="str">
        <f t="shared" si="21"/>
        <v/>
      </c>
      <c r="J333" s="13">
        <f>IF(L333,"",Einstellungen!$E$19)</f>
        <v>0.25</v>
      </c>
      <c r="K333" s="13" t="str">
        <f>IF(LEFT(I333,1)="⚠","",IF(I333="","",IF(L333,"",IF(J333="",IF(Einstellungen!$I$31=TRUE,"+ "&amp;TEXT(I333,"[h]:mm")&amp;" Std.","+ "&amp;TEXT(I333*24,"0,0")&amp;" Std."),IF(Einstellungen!$I$31=TRUE,IF(J333=I333,"  00:00",IF(J333&gt;I333,"- "&amp;TEXT(J333-I333,"[h]:mm;@"),"+ "&amp;TEXT(I333-J333,"[h]:mm;@"))),IF(J333=I333,"  0,0",IF(J333&gt;I333,"- "&amp;TEXT((J333-I333)*24,"0,0"),"+ "&amp;TEXT((I333-J333)*24,"0,0")))&amp;" Std.")))))</f>
        <v/>
      </c>
      <c r="L333" s="66" t="b" cm="1">
        <f t="array" ref="L333">OR(
  NOT(INDEX(Einstellungen!$J$22:$J$28,WEEKDAY(D333,2))),
  COUNTIF(Feiertage,D333)&gt;0
)</f>
        <v>0</v>
      </c>
      <c r="M333" s="32"/>
      <c r="N333" s="32"/>
    </row>
    <row r="334" spans="1:14" ht="24" customHeight="1">
      <c r="A334" s="29"/>
      <c r="B334" s="8" t="str">
        <f t="shared" si="20"/>
        <v>Di</v>
      </c>
      <c r="C334" s="8">
        <f t="shared" si="22"/>
        <v>46350</v>
      </c>
      <c r="D334" s="8">
        <f t="shared" si="23"/>
        <v>46350</v>
      </c>
      <c r="E334" s="9"/>
      <c r="F334" s="37"/>
      <c r="G334" s="37"/>
      <c r="H334" s="11"/>
      <c r="I334" s="12" t="str">
        <f t="shared" si="21"/>
        <v/>
      </c>
      <c r="J334" s="13">
        <f>IF(L334,"",Einstellungen!$E$19)</f>
        <v>0.25</v>
      </c>
      <c r="K334" s="13" t="str">
        <f>IF(LEFT(I334,1)="⚠","",IF(I334="","",IF(L334,"",IF(J334="",IF(Einstellungen!$I$31=TRUE,"+ "&amp;TEXT(I334,"[h]:mm")&amp;" Std.","+ "&amp;TEXT(I334*24,"0,0")&amp;" Std."),IF(Einstellungen!$I$31=TRUE,IF(J334=I334,"  00:00",IF(J334&gt;I334,"- "&amp;TEXT(J334-I334,"[h]:mm;@"),"+ "&amp;TEXT(I334-J334,"[h]:mm;@"))),IF(J334=I334,"  0,0",IF(J334&gt;I334,"- "&amp;TEXT((J334-I334)*24,"0,0"),"+ "&amp;TEXT((I334-J334)*24,"0,0")))&amp;" Std.")))))</f>
        <v/>
      </c>
      <c r="L334" s="66" t="b" cm="1">
        <f t="array" ref="L334">OR(
  NOT(INDEX(Einstellungen!$J$22:$J$28,WEEKDAY(D334,2))),
  COUNTIF(Feiertage,D334)&gt;0
)</f>
        <v>0</v>
      </c>
      <c r="M334" s="32"/>
      <c r="N334" s="32"/>
    </row>
    <row r="335" spans="1:14" ht="24" customHeight="1">
      <c r="A335" s="29"/>
      <c r="B335" s="8" t="str">
        <f t="shared" si="20"/>
        <v>Mi</v>
      </c>
      <c r="C335" s="8">
        <f t="shared" si="22"/>
        <v>46351</v>
      </c>
      <c r="D335" s="8">
        <f t="shared" si="23"/>
        <v>46351</v>
      </c>
      <c r="E335" s="9"/>
      <c r="F335" s="37"/>
      <c r="G335" s="37"/>
      <c r="H335" s="11"/>
      <c r="I335" s="12" t="str">
        <f t="shared" si="21"/>
        <v/>
      </c>
      <c r="J335" s="13">
        <f>IF(L335,"",Einstellungen!$E$19)</f>
        <v>0.25</v>
      </c>
      <c r="K335" s="13" t="str">
        <f>IF(LEFT(I335,1)="⚠","",IF(I335="","",IF(L335,"",IF(J335="",IF(Einstellungen!$I$31=TRUE,"+ "&amp;TEXT(I335,"[h]:mm")&amp;" Std.","+ "&amp;TEXT(I335*24,"0,0")&amp;" Std."),IF(Einstellungen!$I$31=TRUE,IF(J335=I335,"  00:00",IF(J335&gt;I335,"- "&amp;TEXT(J335-I335,"[h]:mm;@"),"+ "&amp;TEXT(I335-J335,"[h]:mm;@"))),IF(J335=I335,"  0,0",IF(J335&gt;I335,"- "&amp;TEXT((J335-I335)*24,"0,0"),"+ "&amp;TEXT((I335-J335)*24,"0,0")))&amp;" Std.")))))</f>
        <v/>
      </c>
      <c r="L335" s="66" t="b" cm="1">
        <f t="array" ref="L335">OR(
  NOT(INDEX(Einstellungen!$J$22:$J$28,WEEKDAY(D335,2))),
  COUNTIF(Feiertage,D335)&gt;0
)</f>
        <v>0</v>
      </c>
      <c r="M335" s="32"/>
      <c r="N335" s="32"/>
    </row>
    <row r="336" spans="1:14" ht="24" customHeight="1">
      <c r="A336" s="29"/>
      <c r="B336" s="8" t="str">
        <f t="shared" si="20"/>
        <v>Do</v>
      </c>
      <c r="C336" s="8">
        <f t="shared" si="22"/>
        <v>46352</v>
      </c>
      <c r="D336" s="8">
        <f t="shared" si="23"/>
        <v>46352</v>
      </c>
      <c r="E336" s="9"/>
      <c r="F336" s="37"/>
      <c r="G336" s="37"/>
      <c r="H336" s="11"/>
      <c r="I336" s="12" t="str">
        <f t="shared" si="21"/>
        <v/>
      </c>
      <c r="J336" s="13">
        <f>IF(L336,"",Einstellungen!$E$19)</f>
        <v>0.25</v>
      </c>
      <c r="K336" s="13" t="str">
        <f>IF(LEFT(I336,1)="⚠","",IF(I336="","",IF(L336,"",IF(J336="",IF(Einstellungen!$I$31=TRUE,"+ "&amp;TEXT(I336,"[h]:mm")&amp;" Std.","+ "&amp;TEXT(I336*24,"0,0")&amp;" Std."),IF(Einstellungen!$I$31=TRUE,IF(J336=I336,"  00:00",IF(J336&gt;I336,"- "&amp;TEXT(J336-I336,"[h]:mm;@"),"+ "&amp;TEXT(I336-J336,"[h]:mm;@"))),IF(J336=I336,"  0,0",IF(J336&gt;I336,"- "&amp;TEXT((J336-I336)*24,"0,0"),"+ "&amp;TEXT((I336-J336)*24,"0,0")))&amp;" Std.")))))</f>
        <v/>
      </c>
      <c r="L336" s="66" t="b" cm="1">
        <f t="array" ref="L336">OR(
  NOT(INDEX(Einstellungen!$J$22:$J$28,WEEKDAY(D336,2))),
  COUNTIF(Feiertage,D336)&gt;0
)</f>
        <v>0</v>
      </c>
      <c r="M336" s="32"/>
      <c r="N336" s="32"/>
    </row>
    <row r="337" spans="1:14" ht="24" customHeight="1">
      <c r="A337" s="29"/>
      <c r="B337" s="8" t="str">
        <f t="shared" si="20"/>
        <v>Fr</v>
      </c>
      <c r="C337" s="8">
        <f t="shared" si="22"/>
        <v>46353</v>
      </c>
      <c r="D337" s="8">
        <f t="shared" si="23"/>
        <v>46353</v>
      </c>
      <c r="E337" s="9"/>
      <c r="F337" s="37"/>
      <c r="G337" s="37"/>
      <c r="H337" s="11"/>
      <c r="I337" s="12" t="str">
        <f t="shared" si="21"/>
        <v/>
      </c>
      <c r="J337" s="13">
        <f>IF(L337,"",Einstellungen!$E$19)</f>
        <v>0.25</v>
      </c>
      <c r="K337" s="13" t="str">
        <f>IF(LEFT(I337,1)="⚠","",IF(I337="","",IF(L337,"",IF(J337="",IF(Einstellungen!$I$31=TRUE,"+ "&amp;TEXT(I337,"[h]:mm")&amp;" Std.","+ "&amp;TEXT(I337*24,"0,0")&amp;" Std."),IF(Einstellungen!$I$31=TRUE,IF(J337=I337,"  00:00",IF(J337&gt;I337,"- "&amp;TEXT(J337-I337,"[h]:mm;@"),"+ "&amp;TEXT(I337-J337,"[h]:mm;@"))),IF(J337=I337,"  0,0",IF(J337&gt;I337,"- "&amp;TEXT((J337-I337)*24,"0,0"),"+ "&amp;TEXT((I337-J337)*24,"0,0")))&amp;" Std.")))))</f>
        <v/>
      </c>
      <c r="L337" s="66" t="b" cm="1">
        <f t="array" ref="L337">OR(
  NOT(INDEX(Einstellungen!$J$22:$J$28,WEEKDAY(D337,2))),
  COUNTIF(Feiertage,D337)&gt;0
)</f>
        <v>0</v>
      </c>
      <c r="M337" s="32"/>
      <c r="N337" s="32"/>
    </row>
    <row r="338" spans="1:14" ht="24" customHeight="1">
      <c r="A338" s="29"/>
      <c r="B338" s="8" t="str">
        <f t="shared" si="20"/>
        <v>Sa</v>
      </c>
      <c r="C338" s="8">
        <f t="shared" si="22"/>
        <v>46354</v>
      </c>
      <c r="D338" s="8">
        <f t="shared" si="23"/>
        <v>46354</v>
      </c>
      <c r="E338" s="9"/>
      <c r="F338" s="37"/>
      <c r="G338" s="37"/>
      <c r="H338" s="11"/>
      <c r="I338" s="12" t="str">
        <f t="shared" si="21"/>
        <v/>
      </c>
      <c r="J338" s="13" t="str">
        <f>IF(L338,"",Einstellungen!$E$19)</f>
        <v/>
      </c>
      <c r="K338" s="13" t="str">
        <f>IF(LEFT(I338,1)="⚠","",IF(I338="","",IF(L338,"",IF(J338="",IF(Einstellungen!$I$31=TRUE,"+ "&amp;TEXT(I338,"[h]:mm")&amp;" Std.","+ "&amp;TEXT(I338*24,"0,0")&amp;" Std."),IF(Einstellungen!$I$31=TRUE,IF(J338=I338,"  00:00",IF(J338&gt;I338,"- "&amp;TEXT(J338-I338,"[h]:mm;@"),"+ "&amp;TEXT(I338-J338,"[h]:mm;@"))),IF(J338=I338,"  0,0",IF(J338&gt;I338,"- "&amp;TEXT((J338-I338)*24,"0,0"),"+ "&amp;TEXT((I338-J338)*24,"0,0")))&amp;" Std.")))))</f>
        <v/>
      </c>
      <c r="L338" s="66" t="b" cm="1">
        <f t="array" ref="L338">OR(
  NOT(INDEX(Einstellungen!$J$22:$J$28,WEEKDAY(D338,2))),
  COUNTIF(Feiertage,D338)&gt;0
)</f>
        <v>1</v>
      </c>
      <c r="M338" s="32"/>
      <c r="N338" s="32"/>
    </row>
    <row r="339" spans="1:14" ht="24" customHeight="1">
      <c r="A339" s="29"/>
      <c r="B339" s="8" t="str">
        <f t="shared" si="20"/>
        <v>So</v>
      </c>
      <c r="C339" s="8">
        <f t="shared" si="22"/>
        <v>46355</v>
      </c>
      <c r="D339" s="8">
        <f t="shared" si="23"/>
        <v>46355</v>
      </c>
      <c r="E339" s="9"/>
      <c r="F339" s="37"/>
      <c r="G339" s="37"/>
      <c r="H339" s="11"/>
      <c r="I339" s="12" t="str">
        <f t="shared" si="21"/>
        <v/>
      </c>
      <c r="J339" s="13" t="str">
        <f>IF(L339,"",Einstellungen!$E$19)</f>
        <v/>
      </c>
      <c r="K339" s="13" t="str">
        <f>IF(LEFT(I339,1)="⚠","",IF(I339="","",IF(L339,"",IF(J339="",IF(Einstellungen!$I$31=TRUE,"+ "&amp;TEXT(I339,"[h]:mm")&amp;" Std.","+ "&amp;TEXT(I339*24,"0,0")&amp;" Std."),IF(Einstellungen!$I$31=TRUE,IF(J339=I339,"  00:00",IF(J339&gt;I339,"- "&amp;TEXT(J339-I339,"[h]:mm;@"),"+ "&amp;TEXT(I339-J339,"[h]:mm;@"))),IF(J339=I339,"  0,0",IF(J339&gt;I339,"- "&amp;TEXT((J339-I339)*24,"0,0"),"+ "&amp;TEXT((I339-J339)*24,"0,0")))&amp;" Std.")))))</f>
        <v/>
      </c>
      <c r="L339" s="66" t="b" cm="1">
        <f t="array" ref="L339">OR(
  NOT(INDEX(Einstellungen!$J$22:$J$28,WEEKDAY(D339,2))),
  COUNTIF(Feiertage,D339)&gt;0
)</f>
        <v>1</v>
      </c>
      <c r="M339" s="32"/>
      <c r="N339" s="32"/>
    </row>
    <row r="340" spans="1:14" ht="24" customHeight="1">
      <c r="A340" s="29"/>
      <c r="B340" s="8" t="str">
        <f t="shared" si="20"/>
        <v>Mo</v>
      </c>
      <c r="C340" s="8">
        <f t="shared" si="22"/>
        <v>46356</v>
      </c>
      <c r="D340" s="8">
        <f t="shared" si="23"/>
        <v>46356</v>
      </c>
      <c r="E340" s="9"/>
      <c r="F340" s="37"/>
      <c r="G340" s="37"/>
      <c r="H340" s="11"/>
      <c r="I340" s="12" t="str">
        <f t="shared" si="21"/>
        <v/>
      </c>
      <c r="J340" s="13">
        <f>IF(L340,"",Einstellungen!$E$19)</f>
        <v>0.25</v>
      </c>
      <c r="K340" s="13" t="str">
        <f>IF(LEFT(I340,1)="⚠","",IF(I340="","",IF(L340,"",IF(J340="",IF(Einstellungen!$I$31=TRUE,"+ "&amp;TEXT(I340,"[h]:mm")&amp;" Std.","+ "&amp;TEXT(I340*24,"0,0")&amp;" Std."),IF(Einstellungen!$I$31=TRUE,IF(J340=I340,"  00:00",IF(J340&gt;I340,"- "&amp;TEXT(J340-I340,"[h]:mm;@"),"+ "&amp;TEXT(I340-J340,"[h]:mm;@"))),IF(J340=I340,"  0,0",IF(J340&gt;I340,"- "&amp;TEXT((J340-I340)*24,"0,0"),"+ "&amp;TEXT((I340-J340)*24,"0,0")))&amp;" Std.")))))</f>
        <v/>
      </c>
      <c r="L340" s="66" t="b" cm="1">
        <f t="array" ref="L340">OR(
  NOT(INDEX(Einstellungen!$J$22:$J$28,WEEKDAY(D340,2))),
  COUNTIF(Feiertage,D340)&gt;0
)</f>
        <v>0</v>
      </c>
      <c r="M340" s="32"/>
      <c r="N340" s="32"/>
    </row>
    <row r="341" spans="1:14" ht="24" customHeight="1">
      <c r="A341" s="29"/>
      <c r="B341" s="8" t="str">
        <f t="shared" si="20"/>
        <v>Di</v>
      </c>
      <c r="C341" s="8">
        <f t="shared" si="22"/>
        <v>46357</v>
      </c>
      <c r="D341" s="8">
        <f t="shared" si="23"/>
        <v>46357</v>
      </c>
      <c r="E341" s="9"/>
      <c r="F341" s="37"/>
      <c r="G341" s="37"/>
      <c r="H341" s="11"/>
      <c r="I341" s="12" t="str">
        <f t="shared" si="21"/>
        <v/>
      </c>
      <c r="J341" s="13">
        <f>IF(L341,"",Einstellungen!$E$19)</f>
        <v>0.25</v>
      </c>
      <c r="K341" s="13" t="str">
        <f>IF(LEFT(I341,1)="⚠","",IF(I341="","",IF(L341,"",IF(J341="",IF(Einstellungen!$I$31=TRUE,"+ "&amp;TEXT(I341,"[h]:mm")&amp;" Std.","+ "&amp;TEXT(I341*24,"0,0")&amp;" Std."),IF(Einstellungen!$I$31=TRUE,IF(J341=I341,"  00:00",IF(J341&gt;I341,"- "&amp;TEXT(J341-I341,"[h]:mm;@"),"+ "&amp;TEXT(I341-J341,"[h]:mm;@"))),IF(J341=I341,"  0,0",IF(J341&gt;I341,"- "&amp;TEXT((J341-I341)*24,"0,0"),"+ "&amp;TEXT((I341-J341)*24,"0,0")))&amp;" Std.")))))</f>
        <v/>
      </c>
      <c r="L341" s="66" t="b" cm="1">
        <f t="array" ref="L341">OR(
  NOT(INDEX(Einstellungen!$J$22:$J$28,WEEKDAY(D341,2))),
  COUNTIF(Feiertage,D341)&gt;0
)</f>
        <v>0</v>
      </c>
      <c r="M341" s="32"/>
      <c r="N341" s="32"/>
    </row>
    <row r="342" spans="1:14" ht="24" customHeight="1">
      <c r="A342" s="29"/>
      <c r="B342" s="8" t="str">
        <f t="shared" si="20"/>
        <v>Mi</v>
      </c>
      <c r="C342" s="8">
        <f t="shared" si="22"/>
        <v>46358</v>
      </c>
      <c r="D342" s="8">
        <f t="shared" si="23"/>
        <v>46358</v>
      </c>
      <c r="E342" s="9"/>
      <c r="F342" s="37"/>
      <c r="G342" s="37"/>
      <c r="H342" s="11"/>
      <c r="I342" s="12" t="str">
        <f t="shared" si="21"/>
        <v/>
      </c>
      <c r="J342" s="13">
        <f>IF(L342,"",Einstellungen!$E$19)</f>
        <v>0.25</v>
      </c>
      <c r="K342" s="13" t="str">
        <f>IF(LEFT(I342,1)="⚠","",IF(I342="","",IF(L342,"",IF(J342="",IF(Einstellungen!$I$31=TRUE,"+ "&amp;TEXT(I342,"[h]:mm")&amp;" Std.","+ "&amp;TEXT(I342*24,"0,0")&amp;" Std."),IF(Einstellungen!$I$31=TRUE,IF(J342=I342,"  00:00",IF(J342&gt;I342,"- "&amp;TEXT(J342-I342,"[h]:mm;@"),"+ "&amp;TEXT(I342-J342,"[h]:mm;@"))),IF(J342=I342,"  0,0",IF(J342&gt;I342,"- "&amp;TEXT((J342-I342)*24,"0,0"),"+ "&amp;TEXT((I342-J342)*24,"0,0")))&amp;" Std.")))))</f>
        <v/>
      </c>
      <c r="L342" s="66" t="b" cm="1">
        <f t="array" ref="L342">OR(
  NOT(INDEX(Einstellungen!$J$22:$J$28,WEEKDAY(D342,2))),
  COUNTIF(Feiertage,D342)&gt;0
)</f>
        <v>0</v>
      </c>
      <c r="M342" s="32"/>
      <c r="N342" s="32"/>
    </row>
    <row r="343" spans="1:14" ht="24" customHeight="1">
      <c r="A343" s="29"/>
      <c r="B343" s="8" t="str">
        <f t="shared" si="20"/>
        <v>Do</v>
      </c>
      <c r="C343" s="8">
        <f t="shared" si="22"/>
        <v>46359</v>
      </c>
      <c r="D343" s="8">
        <f t="shared" si="23"/>
        <v>46359</v>
      </c>
      <c r="E343" s="9"/>
      <c r="F343" s="37"/>
      <c r="G343" s="37"/>
      <c r="H343" s="11"/>
      <c r="I343" s="12" t="str">
        <f t="shared" si="21"/>
        <v/>
      </c>
      <c r="J343" s="13">
        <f>IF(L343,"",Einstellungen!$E$19)</f>
        <v>0.25</v>
      </c>
      <c r="K343" s="13" t="str">
        <f>IF(LEFT(I343,1)="⚠","",IF(I343="","",IF(L343,"",IF(J343="",IF(Einstellungen!$I$31=TRUE,"+ "&amp;TEXT(I343,"[h]:mm")&amp;" Std.","+ "&amp;TEXT(I343*24,"0,0")&amp;" Std."),IF(Einstellungen!$I$31=TRUE,IF(J343=I343,"  00:00",IF(J343&gt;I343,"- "&amp;TEXT(J343-I343,"[h]:mm;@"),"+ "&amp;TEXT(I343-J343,"[h]:mm;@"))),IF(J343=I343,"  0,0",IF(J343&gt;I343,"- "&amp;TEXT((J343-I343)*24,"0,0"),"+ "&amp;TEXT((I343-J343)*24,"0,0")))&amp;" Std.")))))</f>
        <v/>
      </c>
      <c r="L343" s="66" t="b" cm="1">
        <f t="array" ref="L343">OR(
  NOT(INDEX(Einstellungen!$J$22:$J$28,WEEKDAY(D343,2))),
  COUNTIF(Feiertage,D343)&gt;0
)</f>
        <v>0</v>
      </c>
      <c r="M343" s="32"/>
      <c r="N343" s="32"/>
    </row>
    <row r="344" spans="1:14" ht="24" customHeight="1">
      <c r="A344" s="29"/>
      <c r="B344" s="8" t="str">
        <f t="shared" si="20"/>
        <v>Fr</v>
      </c>
      <c r="C344" s="8">
        <f t="shared" si="22"/>
        <v>46360</v>
      </c>
      <c r="D344" s="8">
        <f t="shared" si="23"/>
        <v>46360</v>
      </c>
      <c r="E344" s="9"/>
      <c r="F344" s="37"/>
      <c r="G344" s="37"/>
      <c r="H344" s="11"/>
      <c r="I344" s="12" t="str">
        <f t="shared" si="21"/>
        <v/>
      </c>
      <c r="J344" s="13">
        <f>IF(L344,"",Einstellungen!$E$19)</f>
        <v>0.25</v>
      </c>
      <c r="K344" s="13" t="str">
        <f>IF(LEFT(I344,1)="⚠","",IF(I344="","",IF(L344,"",IF(J344="",IF(Einstellungen!$I$31=TRUE,"+ "&amp;TEXT(I344,"[h]:mm")&amp;" Std.","+ "&amp;TEXT(I344*24,"0,0")&amp;" Std."),IF(Einstellungen!$I$31=TRUE,IF(J344=I344,"  00:00",IF(J344&gt;I344,"- "&amp;TEXT(J344-I344,"[h]:mm;@"),"+ "&amp;TEXT(I344-J344,"[h]:mm;@"))),IF(J344=I344,"  0,0",IF(J344&gt;I344,"- "&amp;TEXT((J344-I344)*24,"0,0"),"+ "&amp;TEXT((I344-J344)*24,"0,0")))&amp;" Std.")))))</f>
        <v/>
      </c>
      <c r="L344" s="66" t="b" cm="1">
        <f t="array" ref="L344">OR(
  NOT(INDEX(Einstellungen!$J$22:$J$28,WEEKDAY(D344,2))),
  COUNTIF(Feiertage,D344)&gt;0
)</f>
        <v>0</v>
      </c>
      <c r="M344" s="32"/>
      <c r="N344" s="32"/>
    </row>
    <row r="345" spans="1:14" ht="24" customHeight="1">
      <c r="A345" s="29"/>
      <c r="B345" s="8" t="str">
        <f t="shared" si="20"/>
        <v>Sa</v>
      </c>
      <c r="C345" s="8">
        <f t="shared" si="22"/>
        <v>46361</v>
      </c>
      <c r="D345" s="8">
        <f t="shared" si="23"/>
        <v>46361</v>
      </c>
      <c r="E345" s="9"/>
      <c r="F345" s="37"/>
      <c r="G345" s="37"/>
      <c r="H345" s="11"/>
      <c r="I345" s="12" t="str">
        <f t="shared" si="21"/>
        <v/>
      </c>
      <c r="J345" s="13" t="str">
        <f>IF(L345,"",Einstellungen!$E$19)</f>
        <v/>
      </c>
      <c r="K345" s="13" t="str">
        <f>IF(LEFT(I345,1)="⚠","",IF(I345="","",IF(L345,"",IF(J345="",IF(Einstellungen!$I$31=TRUE,"+ "&amp;TEXT(I345,"[h]:mm")&amp;" Std.","+ "&amp;TEXT(I345*24,"0,0")&amp;" Std."),IF(Einstellungen!$I$31=TRUE,IF(J345=I345,"  00:00",IF(J345&gt;I345,"- "&amp;TEXT(J345-I345,"[h]:mm;@"),"+ "&amp;TEXT(I345-J345,"[h]:mm;@"))),IF(J345=I345,"  0,0",IF(J345&gt;I345,"- "&amp;TEXT((J345-I345)*24,"0,0"),"+ "&amp;TEXT((I345-J345)*24,"0,0")))&amp;" Std.")))))</f>
        <v/>
      </c>
      <c r="L345" s="66" t="b" cm="1">
        <f t="array" ref="L345">OR(
  NOT(INDEX(Einstellungen!$J$22:$J$28,WEEKDAY(D345,2))),
  COUNTIF(Feiertage,D345)&gt;0
)</f>
        <v>1</v>
      </c>
      <c r="M345" s="32"/>
      <c r="N345" s="32"/>
    </row>
    <row r="346" spans="1:14" ht="24" customHeight="1">
      <c r="A346" s="29"/>
      <c r="B346" s="8" t="str">
        <f t="shared" si="20"/>
        <v>So</v>
      </c>
      <c r="C346" s="8">
        <f t="shared" si="22"/>
        <v>46362</v>
      </c>
      <c r="D346" s="8">
        <f t="shared" si="23"/>
        <v>46362</v>
      </c>
      <c r="E346" s="9"/>
      <c r="F346" s="37"/>
      <c r="G346" s="37"/>
      <c r="H346" s="11"/>
      <c r="I346" s="12" t="str">
        <f t="shared" si="21"/>
        <v/>
      </c>
      <c r="J346" s="13" t="str">
        <f>IF(L346,"",Einstellungen!$E$19)</f>
        <v/>
      </c>
      <c r="K346" s="13" t="str">
        <f>IF(LEFT(I346,1)="⚠","",IF(I346="","",IF(L346,"",IF(J346="",IF(Einstellungen!$I$31=TRUE,"+ "&amp;TEXT(I346,"[h]:mm")&amp;" Std.","+ "&amp;TEXT(I346*24,"0,0")&amp;" Std."),IF(Einstellungen!$I$31=TRUE,IF(J346=I346,"  00:00",IF(J346&gt;I346,"- "&amp;TEXT(J346-I346,"[h]:mm;@"),"+ "&amp;TEXT(I346-J346,"[h]:mm;@"))),IF(J346=I346,"  0,0",IF(J346&gt;I346,"- "&amp;TEXT((J346-I346)*24,"0,0"),"+ "&amp;TEXT((I346-J346)*24,"0,0")))&amp;" Std.")))))</f>
        <v/>
      </c>
      <c r="L346" s="66" t="b" cm="1">
        <f t="array" ref="L346">OR(
  NOT(INDEX(Einstellungen!$J$22:$J$28,WEEKDAY(D346,2))),
  COUNTIF(Feiertage,D346)&gt;0
)</f>
        <v>1</v>
      </c>
      <c r="M346" s="32"/>
      <c r="N346" s="32"/>
    </row>
    <row r="347" spans="1:14" ht="24" customHeight="1">
      <c r="A347" s="29"/>
      <c r="B347" s="8" t="str">
        <f t="shared" si="20"/>
        <v>Mo</v>
      </c>
      <c r="C347" s="8">
        <f t="shared" si="22"/>
        <v>46363</v>
      </c>
      <c r="D347" s="8">
        <f t="shared" si="23"/>
        <v>46363</v>
      </c>
      <c r="E347" s="9"/>
      <c r="F347" s="37"/>
      <c r="G347" s="37"/>
      <c r="H347" s="11"/>
      <c r="I347" s="12" t="str">
        <f t="shared" si="21"/>
        <v/>
      </c>
      <c r="J347" s="13">
        <f>IF(L347,"",Einstellungen!$E$19)</f>
        <v>0.25</v>
      </c>
      <c r="K347" s="13" t="str">
        <f>IF(LEFT(I347,1)="⚠","",IF(I347="","",IF(L347,"",IF(J347="",IF(Einstellungen!$I$31=TRUE,"+ "&amp;TEXT(I347,"[h]:mm")&amp;" Std.","+ "&amp;TEXT(I347*24,"0,0")&amp;" Std."),IF(Einstellungen!$I$31=TRUE,IF(J347=I347,"  00:00",IF(J347&gt;I347,"- "&amp;TEXT(J347-I347,"[h]:mm;@"),"+ "&amp;TEXT(I347-J347,"[h]:mm;@"))),IF(J347=I347,"  0,0",IF(J347&gt;I347,"- "&amp;TEXT((J347-I347)*24,"0,0"),"+ "&amp;TEXT((I347-J347)*24,"0,0")))&amp;" Std.")))))</f>
        <v/>
      </c>
      <c r="L347" s="66" t="b" cm="1">
        <f t="array" ref="L347">OR(
  NOT(INDEX(Einstellungen!$J$22:$J$28,WEEKDAY(D347,2))),
  COUNTIF(Feiertage,D347)&gt;0
)</f>
        <v>0</v>
      </c>
      <c r="M347" s="32"/>
      <c r="N347" s="32"/>
    </row>
    <row r="348" spans="1:14" ht="24" customHeight="1">
      <c r="A348" s="29"/>
      <c r="B348" s="8" t="str">
        <f t="shared" si="20"/>
        <v>Di</v>
      </c>
      <c r="C348" s="8">
        <f t="shared" si="22"/>
        <v>46364</v>
      </c>
      <c r="D348" s="8">
        <f t="shared" si="23"/>
        <v>46364</v>
      </c>
      <c r="E348" s="9"/>
      <c r="F348" s="37"/>
      <c r="G348" s="37"/>
      <c r="H348" s="11"/>
      <c r="I348" s="12" t="str">
        <f t="shared" si="21"/>
        <v/>
      </c>
      <c r="J348" s="13">
        <f>IF(L348,"",Einstellungen!$E$19)</f>
        <v>0.25</v>
      </c>
      <c r="K348" s="13" t="str">
        <f>IF(LEFT(I348,1)="⚠","",IF(I348="","",IF(L348,"",IF(J348="",IF(Einstellungen!$I$31=TRUE,"+ "&amp;TEXT(I348,"[h]:mm")&amp;" Std.","+ "&amp;TEXT(I348*24,"0,0")&amp;" Std."),IF(Einstellungen!$I$31=TRUE,IF(J348=I348,"  00:00",IF(J348&gt;I348,"- "&amp;TEXT(J348-I348,"[h]:mm;@"),"+ "&amp;TEXT(I348-J348,"[h]:mm;@"))),IF(J348=I348,"  0,0",IF(J348&gt;I348,"- "&amp;TEXT((J348-I348)*24,"0,0"),"+ "&amp;TEXT((I348-J348)*24,"0,0")))&amp;" Std.")))))</f>
        <v/>
      </c>
      <c r="L348" s="66" t="b" cm="1">
        <f t="array" ref="L348">OR(
  NOT(INDEX(Einstellungen!$J$22:$J$28,WEEKDAY(D348,2))),
  COUNTIF(Feiertage,D348)&gt;0
)</f>
        <v>0</v>
      </c>
      <c r="M348" s="32"/>
      <c r="N348" s="32"/>
    </row>
    <row r="349" spans="1:14" ht="24" customHeight="1">
      <c r="A349" s="29"/>
      <c r="B349" s="8" t="str">
        <f t="shared" si="20"/>
        <v>Mi</v>
      </c>
      <c r="C349" s="8">
        <f t="shared" si="22"/>
        <v>46365</v>
      </c>
      <c r="D349" s="8">
        <f t="shared" si="23"/>
        <v>46365</v>
      </c>
      <c r="E349" s="9"/>
      <c r="F349" s="37"/>
      <c r="G349" s="37"/>
      <c r="H349" s="11"/>
      <c r="I349" s="12" t="str">
        <f t="shared" si="21"/>
        <v/>
      </c>
      <c r="J349" s="13">
        <f>IF(L349,"",Einstellungen!$E$19)</f>
        <v>0.25</v>
      </c>
      <c r="K349" s="13" t="str">
        <f>IF(LEFT(I349,1)="⚠","",IF(I349="","",IF(L349,"",IF(J349="",IF(Einstellungen!$I$31=TRUE,"+ "&amp;TEXT(I349,"[h]:mm")&amp;" Std.","+ "&amp;TEXT(I349*24,"0,0")&amp;" Std."),IF(Einstellungen!$I$31=TRUE,IF(J349=I349,"  00:00",IF(J349&gt;I349,"- "&amp;TEXT(J349-I349,"[h]:mm;@"),"+ "&amp;TEXT(I349-J349,"[h]:mm;@"))),IF(J349=I349,"  0,0",IF(J349&gt;I349,"- "&amp;TEXT((J349-I349)*24,"0,0"),"+ "&amp;TEXT((I349-J349)*24,"0,0")))&amp;" Std.")))))</f>
        <v/>
      </c>
      <c r="L349" s="66" t="b" cm="1">
        <f t="array" ref="L349">OR(
  NOT(INDEX(Einstellungen!$J$22:$J$28,WEEKDAY(D349,2))),
  COUNTIF(Feiertage,D349)&gt;0
)</f>
        <v>0</v>
      </c>
      <c r="M349" s="32"/>
      <c r="N349" s="32"/>
    </row>
    <row r="350" spans="1:14" ht="24" customHeight="1">
      <c r="A350" s="29"/>
      <c r="B350" s="8" t="str">
        <f t="shared" si="20"/>
        <v>Do</v>
      </c>
      <c r="C350" s="8">
        <f t="shared" si="22"/>
        <v>46366</v>
      </c>
      <c r="D350" s="8">
        <f t="shared" si="23"/>
        <v>46366</v>
      </c>
      <c r="E350" s="9"/>
      <c r="F350" s="37"/>
      <c r="G350" s="37"/>
      <c r="H350" s="11"/>
      <c r="I350" s="12" t="str">
        <f t="shared" si="21"/>
        <v/>
      </c>
      <c r="J350" s="13">
        <f>IF(L350,"",Einstellungen!$E$19)</f>
        <v>0.25</v>
      </c>
      <c r="K350" s="13" t="str">
        <f>IF(LEFT(I350,1)="⚠","",IF(I350="","",IF(L350,"",IF(J350="",IF(Einstellungen!$I$31=TRUE,"+ "&amp;TEXT(I350,"[h]:mm")&amp;" Std.","+ "&amp;TEXT(I350*24,"0,0")&amp;" Std."),IF(Einstellungen!$I$31=TRUE,IF(J350=I350,"  00:00",IF(J350&gt;I350,"- "&amp;TEXT(J350-I350,"[h]:mm;@"),"+ "&amp;TEXT(I350-J350,"[h]:mm;@"))),IF(J350=I350,"  0,0",IF(J350&gt;I350,"- "&amp;TEXT((J350-I350)*24,"0,0"),"+ "&amp;TEXT((I350-J350)*24,"0,0")))&amp;" Std.")))))</f>
        <v/>
      </c>
      <c r="L350" s="66" t="b" cm="1">
        <f t="array" ref="L350">OR(
  NOT(INDEX(Einstellungen!$J$22:$J$28,WEEKDAY(D350,2))),
  COUNTIF(Feiertage,D350)&gt;0
)</f>
        <v>0</v>
      </c>
      <c r="M350" s="32"/>
      <c r="N350" s="32"/>
    </row>
    <row r="351" spans="1:14" ht="24" customHeight="1">
      <c r="A351" s="29"/>
      <c r="B351" s="8" t="str">
        <f t="shared" si="20"/>
        <v>Fr</v>
      </c>
      <c r="C351" s="8">
        <f t="shared" si="22"/>
        <v>46367</v>
      </c>
      <c r="D351" s="8">
        <f t="shared" si="23"/>
        <v>46367</v>
      </c>
      <c r="E351" s="9"/>
      <c r="F351" s="37"/>
      <c r="G351" s="37"/>
      <c r="H351" s="11"/>
      <c r="I351" s="12" t="str">
        <f t="shared" si="21"/>
        <v/>
      </c>
      <c r="J351" s="13">
        <f>IF(L351,"",Einstellungen!$E$19)</f>
        <v>0.25</v>
      </c>
      <c r="K351" s="13" t="str">
        <f>IF(LEFT(I351,1)="⚠","",IF(I351="","",IF(L351,"",IF(J351="",IF(Einstellungen!$I$31=TRUE,"+ "&amp;TEXT(I351,"[h]:mm")&amp;" Std.","+ "&amp;TEXT(I351*24,"0,0")&amp;" Std."),IF(Einstellungen!$I$31=TRUE,IF(J351=I351,"  00:00",IF(J351&gt;I351,"- "&amp;TEXT(J351-I351,"[h]:mm;@"),"+ "&amp;TEXT(I351-J351,"[h]:mm;@"))),IF(J351=I351,"  0,0",IF(J351&gt;I351,"- "&amp;TEXT((J351-I351)*24,"0,0"),"+ "&amp;TEXT((I351-J351)*24,"0,0")))&amp;" Std.")))))</f>
        <v/>
      </c>
      <c r="L351" s="66" t="b" cm="1">
        <f t="array" ref="L351">OR(
  NOT(INDEX(Einstellungen!$J$22:$J$28,WEEKDAY(D351,2))),
  COUNTIF(Feiertage,D351)&gt;0
)</f>
        <v>0</v>
      </c>
      <c r="M351" s="32"/>
      <c r="N351" s="32"/>
    </row>
    <row r="352" spans="1:14" ht="24" customHeight="1">
      <c r="A352" s="29"/>
      <c r="B352" s="8" t="str">
        <f t="shared" si="20"/>
        <v>Sa</v>
      </c>
      <c r="C352" s="8">
        <f t="shared" si="22"/>
        <v>46368</v>
      </c>
      <c r="D352" s="8">
        <f t="shared" si="23"/>
        <v>46368</v>
      </c>
      <c r="E352" s="9"/>
      <c r="F352" s="37"/>
      <c r="G352" s="37"/>
      <c r="H352" s="11"/>
      <c r="I352" s="12" t="str">
        <f t="shared" si="21"/>
        <v/>
      </c>
      <c r="J352" s="13" t="str">
        <f>IF(L352,"",Einstellungen!$E$19)</f>
        <v/>
      </c>
      <c r="K352" s="13" t="str">
        <f>IF(LEFT(I352,1)="⚠","",IF(I352="","",IF(L352,"",IF(J352="",IF(Einstellungen!$I$31=TRUE,"+ "&amp;TEXT(I352,"[h]:mm")&amp;" Std.","+ "&amp;TEXT(I352*24,"0,0")&amp;" Std."),IF(Einstellungen!$I$31=TRUE,IF(J352=I352,"  00:00",IF(J352&gt;I352,"- "&amp;TEXT(J352-I352,"[h]:mm;@"),"+ "&amp;TEXT(I352-J352,"[h]:mm;@"))),IF(J352=I352,"  0,0",IF(J352&gt;I352,"- "&amp;TEXT((J352-I352)*24,"0,0"),"+ "&amp;TEXT((I352-J352)*24,"0,0")))&amp;" Std.")))))</f>
        <v/>
      </c>
      <c r="L352" s="66" t="b" cm="1">
        <f t="array" ref="L352">OR(
  NOT(INDEX(Einstellungen!$J$22:$J$28,WEEKDAY(D352,2))),
  COUNTIF(Feiertage,D352)&gt;0
)</f>
        <v>1</v>
      </c>
      <c r="M352" s="32"/>
      <c r="N352" s="32"/>
    </row>
    <row r="353" spans="1:14" ht="24" customHeight="1">
      <c r="A353" s="29"/>
      <c r="B353" s="8" t="str">
        <f t="shared" si="20"/>
        <v>So</v>
      </c>
      <c r="C353" s="8">
        <f t="shared" si="22"/>
        <v>46369</v>
      </c>
      <c r="D353" s="8">
        <f t="shared" si="23"/>
        <v>46369</v>
      </c>
      <c r="E353" s="9"/>
      <c r="F353" s="37"/>
      <c r="G353" s="37"/>
      <c r="H353" s="11"/>
      <c r="I353" s="12" t="str">
        <f t="shared" si="21"/>
        <v/>
      </c>
      <c r="J353" s="13" t="str">
        <f>IF(L353,"",Einstellungen!$E$19)</f>
        <v/>
      </c>
      <c r="K353" s="13" t="str">
        <f>IF(LEFT(I353,1)="⚠","",IF(I353="","",IF(L353,"",IF(J353="",IF(Einstellungen!$I$31=TRUE,"+ "&amp;TEXT(I353,"[h]:mm")&amp;" Std.","+ "&amp;TEXT(I353*24,"0,0")&amp;" Std."),IF(Einstellungen!$I$31=TRUE,IF(J353=I353,"  00:00",IF(J353&gt;I353,"- "&amp;TEXT(J353-I353,"[h]:mm;@"),"+ "&amp;TEXT(I353-J353,"[h]:mm;@"))),IF(J353=I353,"  0,0",IF(J353&gt;I353,"- "&amp;TEXT((J353-I353)*24,"0,0"),"+ "&amp;TEXT((I353-J353)*24,"0,0")))&amp;" Std.")))))</f>
        <v/>
      </c>
      <c r="L353" s="66" t="b" cm="1">
        <f t="array" ref="L353">OR(
  NOT(INDEX(Einstellungen!$J$22:$J$28,WEEKDAY(D353,2))),
  COUNTIF(Feiertage,D353)&gt;0
)</f>
        <v>1</v>
      </c>
      <c r="M353" s="32"/>
      <c r="N353" s="32"/>
    </row>
    <row r="354" spans="1:14" ht="24" customHeight="1">
      <c r="A354" s="29"/>
      <c r="B354" s="8" t="str">
        <f t="shared" si="20"/>
        <v>Mo</v>
      </c>
      <c r="C354" s="8">
        <f t="shared" si="22"/>
        <v>46370</v>
      </c>
      <c r="D354" s="8">
        <f t="shared" si="23"/>
        <v>46370</v>
      </c>
      <c r="E354" s="9"/>
      <c r="F354" s="37"/>
      <c r="G354" s="37"/>
      <c r="H354" s="11"/>
      <c r="I354" s="12" t="str">
        <f t="shared" si="21"/>
        <v/>
      </c>
      <c r="J354" s="13">
        <f>IF(L354,"",Einstellungen!$E$19)</f>
        <v>0.25</v>
      </c>
      <c r="K354" s="13" t="str">
        <f>IF(LEFT(I354,1)="⚠","",IF(I354="","",IF(L354,"",IF(J354="",IF(Einstellungen!$I$31=TRUE,"+ "&amp;TEXT(I354,"[h]:mm")&amp;" Std.","+ "&amp;TEXT(I354*24,"0,0")&amp;" Std."),IF(Einstellungen!$I$31=TRUE,IF(J354=I354,"  00:00",IF(J354&gt;I354,"- "&amp;TEXT(J354-I354,"[h]:mm;@"),"+ "&amp;TEXT(I354-J354,"[h]:mm;@"))),IF(J354=I354,"  0,0",IF(J354&gt;I354,"- "&amp;TEXT((J354-I354)*24,"0,0"),"+ "&amp;TEXT((I354-J354)*24,"0,0")))&amp;" Std.")))))</f>
        <v/>
      </c>
      <c r="L354" s="66" t="b" cm="1">
        <f t="array" ref="L354">OR(
  NOT(INDEX(Einstellungen!$J$22:$J$28,WEEKDAY(D354,2))),
  COUNTIF(Feiertage,D354)&gt;0
)</f>
        <v>0</v>
      </c>
      <c r="M354" s="32"/>
      <c r="N354" s="32"/>
    </row>
    <row r="355" spans="1:14" ht="24" customHeight="1">
      <c r="A355" s="29"/>
      <c r="B355" s="8" t="str">
        <f t="shared" si="20"/>
        <v>Di</v>
      </c>
      <c r="C355" s="8">
        <f t="shared" si="22"/>
        <v>46371</v>
      </c>
      <c r="D355" s="8">
        <f t="shared" si="23"/>
        <v>46371</v>
      </c>
      <c r="E355" s="9"/>
      <c r="F355" s="37"/>
      <c r="G355" s="37"/>
      <c r="H355" s="11"/>
      <c r="I355" s="12" t="str">
        <f t="shared" si="21"/>
        <v/>
      </c>
      <c r="J355" s="13">
        <f>IF(L355,"",Einstellungen!$E$19)</f>
        <v>0.25</v>
      </c>
      <c r="K355" s="13" t="str">
        <f>IF(LEFT(I355,1)="⚠","",IF(I355="","",IF(L355,"",IF(J355="",IF(Einstellungen!$I$31=TRUE,"+ "&amp;TEXT(I355,"[h]:mm")&amp;" Std.","+ "&amp;TEXT(I355*24,"0,0")&amp;" Std."),IF(Einstellungen!$I$31=TRUE,IF(J355=I355,"  00:00",IF(J355&gt;I355,"- "&amp;TEXT(J355-I355,"[h]:mm;@"),"+ "&amp;TEXT(I355-J355,"[h]:mm;@"))),IF(J355=I355,"  0,0",IF(J355&gt;I355,"- "&amp;TEXT((J355-I355)*24,"0,0"),"+ "&amp;TEXT((I355-J355)*24,"0,0")))&amp;" Std.")))))</f>
        <v/>
      </c>
      <c r="L355" s="66" t="b" cm="1">
        <f t="array" ref="L355">OR(
  NOT(INDEX(Einstellungen!$J$22:$J$28,WEEKDAY(D355,2))),
  COUNTIF(Feiertage,D355)&gt;0
)</f>
        <v>0</v>
      </c>
      <c r="M355" s="32"/>
      <c r="N355" s="32"/>
    </row>
    <row r="356" spans="1:14" ht="24" customHeight="1">
      <c r="A356" s="29"/>
      <c r="B356" s="8" t="str">
        <f t="shared" si="20"/>
        <v>Mi</v>
      </c>
      <c r="C356" s="8">
        <f t="shared" si="22"/>
        <v>46372</v>
      </c>
      <c r="D356" s="8">
        <f t="shared" si="23"/>
        <v>46372</v>
      </c>
      <c r="E356" s="9"/>
      <c r="F356" s="37"/>
      <c r="G356" s="37"/>
      <c r="H356" s="11"/>
      <c r="I356" s="12" t="str">
        <f t="shared" si="21"/>
        <v/>
      </c>
      <c r="J356" s="13">
        <f>IF(L356,"",Einstellungen!$E$19)</f>
        <v>0.25</v>
      </c>
      <c r="K356" s="13" t="str">
        <f>IF(LEFT(I356,1)="⚠","",IF(I356="","",IF(L356,"",IF(J356="",IF(Einstellungen!$I$31=TRUE,"+ "&amp;TEXT(I356,"[h]:mm")&amp;" Std.","+ "&amp;TEXT(I356*24,"0,0")&amp;" Std."),IF(Einstellungen!$I$31=TRUE,IF(J356=I356,"  00:00",IF(J356&gt;I356,"- "&amp;TEXT(J356-I356,"[h]:mm;@"),"+ "&amp;TEXT(I356-J356,"[h]:mm;@"))),IF(J356=I356,"  0,0",IF(J356&gt;I356,"- "&amp;TEXT((J356-I356)*24,"0,0"),"+ "&amp;TEXT((I356-J356)*24,"0,0")))&amp;" Std.")))))</f>
        <v/>
      </c>
      <c r="L356" s="66" t="b" cm="1">
        <f t="array" ref="L356">OR(
  NOT(INDEX(Einstellungen!$J$22:$J$28,WEEKDAY(D356,2))),
  COUNTIF(Feiertage,D356)&gt;0
)</f>
        <v>0</v>
      </c>
      <c r="M356" s="32"/>
      <c r="N356" s="32"/>
    </row>
    <row r="357" spans="1:14" ht="24" customHeight="1">
      <c r="A357" s="29"/>
      <c r="B357" s="8" t="str">
        <f t="shared" si="20"/>
        <v>Do</v>
      </c>
      <c r="C357" s="8">
        <f t="shared" si="22"/>
        <v>46373</v>
      </c>
      <c r="D357" s="8">
        <f t="shared" si="23"/>
        <v>46373</v>
      </c>
      <c r="E357" s="9"/>
      <c r="F357" s="37"/>
      <c r="G357" s="37"/>
      <c r="H357" s="11"/>
      <c r="I357" s="12" t="str">
        <f t="shared" si="21"/>
        <v/>
      </c>
      <c r="J357" s="13">
        <f>IF(L357,"",Einstellungen!$E$19)</f>
        <v>0.25</v>
      </c>
      <c r="K357" s="13" t="str">
        <f>IF(LEFT(I357,1)="⚠","",IF(I357="","",IF(L357,"",IF(J357="",IF(Einstellungen!$I$31=TRUE,"+ "&amp;TEXT(I357,"[h]:mm")&amp;" Std.","+ "&amp;TEXT(I357*24,"0,0")&amp;" Std."),IF(Einstellungen!$I$31=TRUE,IF(J357=I357,"  00:00",IF(J357&gt;I357,"- "&amp;TEXT(J357-I357,"[h]:mm;@"),"+ "&amp;TEXT(I357-J357,"[h]:mm;@"))),IF(J357=I357,"  0,0",IF(J357&gt;I357,"- "&amp;TEXT((J357-I357)*24,"0,0"),"+ "&amp;TEXT((I357-J357)*24,"0,0")))&amp;" Std.")))))</f>
        <v/>
      </c>
      <c r="L357" s="66" t="b" cm="1">
        <f t="array" ref="L357">OR(
  NOT(INDEX(Einstellungen!$J$22:$J$28,WEEKDAY(D357,2))),
  COUNTIF(Feiertage,D357)&gt;0
)</f>
        <v>0</v>
      </c>
      <c r="M357" s="32"/>
      <c r="N357" s="32"/>
    </row>
    <row r="358" spans="1:14" ht="24" customHeight="1">
      <c r="A358" s="29"/>
      <c r="B358" s="8" t="str">
        <f t="shared" si="20"/>
        <v>Fr</v>
      </c>
      <c r="C358" s="8">
        <f t="shared" si="22"/>
        <v>46374</v>
      </c>
      <c r="D358" s="8">
        <f t="shared" si="23"/>
        <v>46374</v>
      </c>
      <c r="E358" s="9"/>
      <c r="F358" s="37"/>
      <c r="G358" s="37"/>
      <c r="H358" s="11"/>
      <c r="I358" s="12" t="str">
        <f t="shared" si="21"/>
        <v/>
      </c>
      <c r="J358" s="13">
        <f>IF(L358,"",Einstellungen!$E$19)</f>
        <v>0.25</v>
      </c>
      <c r="K358" s="13" t="str">
        <f>IF(LEFT(I358,1)="⚠","",IF(I358="","",IF(L358,"",IF(J358="",IF(Einstellungen!$I$31=TRUE,"+ "&amp;TEXT(I358,"[h]:mm")&amp;" Std.","+ "&amp;TEXT(I358*24,"0,0")&amp;" Std."),IF(Einstellungen!$I$31=TRUE,IF(J358=I358,"  00:00",IF(J358&gt;I358,"- "&amp;TEXT(J358-I358,"[h]:mm;@"),"+ "&amp;TEXT(I358-J358,"[h]:mm;@"))),IF(J358=I358,"  0,0",IF(J358&gt;I358,"- "&amp;TEXT((J358-I358)*24,"0,0"),"+ "&amp;TEXT((I358-J358)*24,"0,0")))&amp;" Std.")))))</f>
        <v/>
      </c>
      <c r="L358" s="66" t="b" cm="1">
        <f t="array" ref="L358">OR(
  NOT(INDEX(Einstellungen!$J$22:$J$28,WEEKDAY(D358,2))),
  COUNTIF(Feiertage,D358)&gt;0
)</f>
        <v>0</v>
      </c>
      <c r="M358" s="32"/>
      <c r="N358" s="32"/>
    </row>
    <row r="359" spans="1:14" ht="24" customHeight="1">
      <c r="A359" s="29"/>
      <c r="B359" s="8" t="str">
        <f t="shared" si="20"/>
        <v>Sa</v>
      </c>
      <c r="C359" s="8">
        <f t="shared" si="22"/>
        <v>46375</v>
      </c>
      <c r="D359" s="8">
        <f t="shared" si="23"/>
        <v>46375</v>
      </c>
      <c r="E359" s="9"/>
      <c r="F359" s="37"/>
      <c r="G359" s="37"/>
      <c r="H359" s="11"/>
      <c r="I359" s="12" t="str">
        <f t="shared" si="21"/>
        <v/>
      </c>
      <c r="J359" s="13" t="str">
        <f>IF(L359,"",Einstellungen!$E$19)</f>
        <v/>
      </c>
      <c r="K359" s="13" t="str">
        <f>IF(LEFT(I359,1)="⚠","",IF(I359="","",IF(L359,"",IF(J359="",IF(Einstellungen!$I$31=TRUE,"+ "&amp;TEXT(I359,"[h]:mm")&amp;" Std.","+ "&amp;TEXT(I359*24,"0,0")&amp;" Std."),IF(Einstellungen!$I$31=TRUE,IF(J359=I359,"  00:00",IF(J359&gt;I359,"- "&amp;TEXT(J359-I359,"[h]:mm;@"),"+ "&amp;TEXT(I359-J359,"[h]:mm;@"))),IF(J359=I359,"  0,0",IF(J359&gt;I359,"- "&amp;TEXT((J359-I359)*24,"0,0"),"+ "&amp;TEXT((I359-J359)*24,"0,0")))&amp;" Std.")))))</f>
        <v/>
      </c>
      <c r="L359" s="66" t="b" cm="1">
        <f t="array" ref="L359">OR(
  NOT(INDEX(Einstellungen!$J$22:$J$28,WEEKDAY(D359,2))),
  COUNTIF(Feiertage,D359)&gt;0
)</f>
        <v>1</v>
      </c>
      <c r="M359" s="32"/>
      <c r="N359" s="32"/>
    </row>
    <row r="360" spans="1:14" ht="24" customHeight="1">
      <c r="A360" s="29"/>
      <c r="B360" s="8" t="str">
        <f t="shared" si="20"/>
        <v>So</v>
      </c>
      <c r="C360" s="8">
        <f t="shared" si="22"/>
        <v>46376</v>
      </c>
      <c r="D360" s="8">
        <f t="shared" si="23"/>
        <v>46376</v>
      </c>
      <c r="E360" s="9"/>
      <c r="F360" s="37"/>
      <c r="G360" s="37"/>
      <c r="H360" s="11"/>
      <c r="I360" s="12" t="str">
        <f t="shared" si="21"/>
        <v/>
      </c>
      <c r="J360" s="13" t="str">
        <f>IF(L360,"",Einstellungen!$E$19)</f>
        <v/>
      </c>
      <c r="K360" s="13" t="str">
        <f>IF(LEFT(I360,1)="⚠","",IF(I360="","",IF(L360,"",IF(J360="",IF(Einstellungen!$I$31=TRUE,"+ "&amp;TEXT(I360,"[h]:mm")&amp;" Std.","+ "&amp;TEXT(I360*24,"0,0")&amp;" Std."),IF(Einstellungen!$I$31=TRUE,IF(J360=I360,"  00:00",IF(J360&gt;I360,"- "&amp;TEXT(J360-I360,"[h]:mm;@"),"+ "&amp;TEXT(I360-J360,"[h]:mm;@"))),IF(J360=I360,"  0,0",IF(J360&gt;I360,"- "&amp;TEXT((J360-I360)*24,"0,0"),"+ "&amp;TEXT((I360-J360)*24,"0,0")))&amp;" Std.")))))</f>
        <v/>
      </c>
      <c r="L360" s="66" t="b" cm="1">
        <f t="array" ref="L360">OR(
  NOT(INDEX(Einstellungen!$J$22:$J$28,WEEKDAY(D360,2))),
  COUNTIF(Feiertage,D360)&gt;0
)</f>
        <v>1</v>
      </c>
      <c r="M360" s="32"/>
      <c r="N360" s="32"/>
    </row>
    <row r="361" spans="1:14" ht="24" customHeight="1">
      <c r="A361" s="29"/>
      <c r="B361" s="8" t="str">
        <f t="shared" si="20"/>
        <v>Mo</v>
      </c>
      <c r="C361" s="8">
        <f t="shared" si="22"/>
        <v>46377</v>
      </c>
      <c r="D361" s="8">
        <f t="shared" si="23"/>
        <v>46377</v>
      </c>
      <c r="E361" s="9"/>
      <c r="F361" s="37"/>
      <c r="G361" s="37"/>
      <c r="H361" s="11"/>
      <c r="I361" s="12" t="str">
        <f t="shared" si="21"/>
        <v/>
      </c>
      <c r="J361" s="13">
        <f>IF(L361,"",Einstellungen!$E$19)</f>
        <v>0.25</v>
      </c>
      <c r="K361" s="13" t="str">
        <f>IF(LEFT(I361,1)="⚠","",IF(I361="","",IF(L361,"",IF(J361="",IF(Einstellungen!$I$31=TRUE,"+ "&amp;TEXT(I361,"[h]:mm")&amp;" Std.","+ "&amp;TEXT(I361*24,"0,0")&amp;" Std."),IF(Einstellungen!$I$31=TRUE,IF(J361=I361,"  00:00",IF(J361&gt;I361,"- "&amp;TEXT(J361-I361,"[h]:mm;@"),"+ "&amp;TEXT(I361-J361,"[h]:mm;@"))),IF(J361=I361,"  0,0",IF(J361&gt;I361,"- "&amp;TEXT((J361-I361)*24,"0,0"),"+ "&amp;TEXT((I361-J361)*24,"0,0")))&amp;" Std.")))))</f>
        <v/>
      </c>
      <c r="L361" s="66" t="b" cm="1">
        <f t="array" ref="L361">OR(
  NOT(INDEX(Einstellungen!$J$22:$J$28,WEEKDAY(D361,2))),
  COUNTIF(Feiertage,D361)&gt;0
)</f>
        <v>0</v>
      </c>
      <c r="M361" s="32"/>
      <c r="N361" s="32"/>
    </row>
    <row r="362" spans="1:14" ht="24" customHeight="1">
      <c r="A362" s="29"/>
      <c r="B362" s="8" t="str">
        <f t="shared" si="20"/>
        <v>Di</v>
      </c>
      <c r="C362" s="8">
        <f t="shared" si="22"/>
        <v>46378</v>
      </c>
      <c r="D362" s="8">
        <f t="shared" si="23"/>
        <v>46378</v>
      </c>
      <c r="E362" s="9"/>
      <c r="F362" s="37"/>
      <c r="G362" s="37"/>
      <c r="H362" s="11"/>
      <c r="I362" s="12" t="str">
        <f t="shared" si="21"/>
        <v/>
      </c>
      <c r="J362" s="13">
        <f>IF(L362,"",Einstellungen!$E$19)</f>
        <v>0.25</v>
      </c>
      <c r="K362" s="13" t="str">
        <f>IF(LEFT(I362,1)="⚠","",IF(I362="","",IF(L362,"",IF(J362="",IF(Einstellungen!$I$31=TRUE,"+ "&amp;TEXT(I362,"[h]:mm")&amp;" Std.","+ "&amp;TEXT(I362*24,"0,0")&amp;" Std."),IF(Einstellungen!$I$31=TRUE,IF(J362=I362,"  00:00",IF(J362&gt;I362,"- "&amp;TEXT(J362-I362,"[h]:mm;@"),"+ "&amp;TEXT(I362-J362,"[h]:mm;@"))),IF(J362=I362,"  0,0",IF(J362&gt;I362,"- "&amp;TEXT((J362-I362)*24,"0,0"),"+ "&amp;TEXT((I362-J362)*24,"0,0")))&amp;" Std.")))))</f>
        <v/>
      </c>
      <c r="L362" s="66" t="b" cm="1">
        <f t="array" ref="L362">OR(
  NOT(INDEX(Einstellungen!$J$22:$J$28,WEEKDAY(D362,2))),
  COUNTIF(Feiertage,D362)&gt;0
)</f>
        <v>0</v>
      </c>
      <c r="M362" s="32"/>
      <c r="N362" s="32"/>
    </row>
    <row r="363" spans="1:14" ht="24" customHeight="1">
      <c r="A363" s="29"/>
      <c r="B363" s="8" t="str">
        <f t="shared" si="20"/>
        <v>Mi</v>
      </c>
      <c r="C363" s="8">
        <f t="shared" si="22"/>
        <v>46379</v>
      </c>
      <c r="D363" s="8">
        <f t="shared" si="23"/>
        <v>46379</v>
      </c>
      <c r="E363" s="9"/>
      <c r="F363" s="37"/>
      <c r="G363" s="37"/>
      <c r="H363" s="11"/>
      <c r="I363" s="12" t="str">
        <f t="shared" si="21"/>
        <v/>
      </c>
      <c r="J363" s="13">
        <f>IF(L363,"",Einstellungen!$E$19)</f>
        <v>0.25</v>
      </c>
      <c r="K363" s="13" t="str">
        <f>IF(LEFT(I363,1)="⚠","",IF(I363="","",IF(L363,"",IF(J363="",IF(Einstellungen!$I$31=TRUE,"+ "&amp;TEXT(I363,"[h]:mm")&amp;" Std.","+ "&amp;TEXT(I363*24,"0,0")&amp;" Std."),IF(Einstellungen!$I$31=TRUE,IF(J363=I363,"  00:00",IF(J363&gt;I363,"- "&amp;TEXT(J363-I363,"[h]:mm;@"),"+ "&amp;TEXT(I363-J363,"[h]:mm;@"))),IF(J363=I363,"  0,0",IF(J363&gt;I363,"- "&amp;TEXT((J363-I363)*24,"0,0"),"+ "&amp;TEXT((I363-J363)*24,"0,0")))&amp;" Std.")))))</f>
        <v/>
      </c>
      <c r="L363" s="66" t="b" cm="1">
        <f t="array" ref="L363">OR(
  NOT(INDEX(Einstellungen!$J$22:$J$28,WEEKDAY(D363,2))),
  COUNTIF(Feiertage,D363)&gt;0
)</f>
        <v>0</v>
      </c>
      <c r="M363" s="32"/>
      <c r="N363" s="32"/>
    </row>
    <row r="364" spans="1:14" ht="24" customHeight="1">
      <c r="A364" s="29"/>
      <c r="B364" s="8" t="str">
        <f t="shared" si="20"/>
        <v>Do</v>
      </c>
      <c r="C364" s="8">
        <f t="shared" si="22"/>
        <v>46380</v>
      </c>
      <c r="D364" s="8">
        <f t="shared" si="23"/>
        <v>46380</v>
      </c>
      <c r="E364" s="9"/>
      <c r="F364" s="37"/>
      <c r="G364" s="37"/>
      <c r="H364" s="11"/>
      <c r="I364" s="12" t="str">
        <f t="shared" si="21"/>
        <v/>
      </c>
      <c r="J364" s="13">
        <f>IF(L364,"",Einstellungen!$E$19)</f>
        <v>0.25</v>
      </c>
      <c r="K364" s="13" t="str">
        <f>IF(LEFT(I364,1)="⚠","",IF(I364="","",IF(L364,"",IF(J364="",IF(Einstellungen!$I$31=TRUE,"+ "&amp;TEXT(I364,"[h]:mm")&amp;" Std.","+ "&amp;TEXT(I364*24,"0,0")&amp;" Std."),IF(Einstellungen!$I$31=TRUE,IF(J364=I364,"  00:00",IF(J364&gt;I364,"- "&amp;TEXT(J364-I364,"[h]:mm;@"),"+ "&amp;TEXT(I364-J364,"[h]:mm;@"))),IF(J364=I364,"  0,0",IF(J364&gt;I364,"- "&amp;TEXT((J364-I364)*24,"0,0"),"+ "&amp;TEXT((I364-J364)*24,"0,0")))&amp;" Std.")))))</f>
        <v/>
      </c>
      <c r="L364" s="66" t="b" cm="1">
        <f t="array" ref="L364">OR(
  NOT(INDEX(Einstellungen!$J$22:$J$28,WEEKDAY(D364,2))),
  COUNTIF(Feiertage,D364)&gt;0
)</f>
        <v>0</v>
      </c>
      <c r="M364" s="32"/>
      <c r="N364" s="32"/>
    </row>
    <row r="365" spans="1:14" ht="24" customHeight="1">
      <c r="A365" s="29"/>
      <c r="B365" s="8" t="str">
        <f t="shared" si="20"/>
        <v>Fr</v>
      </c>
      <c r="C365" s="8">
        <f t="shared" si="22"/>
        <v>46381</v>
      </c>
      <c r="D365" s="8">
        <f t="shared" si="23"/>
        <v>46381</v>
      </c>
      <c r="E365" s="9"/>
      <c r="F365" s="37"/>
      <c r="G365" s="37"/>
      <c r="H365" s="11"/>
      <c r="I365" s="12" t="str">
        <f t="shared" si="21"/>
        <v/>
      </c>
      <c r="J365" s="13" t="str">
        <f>IF(L365,"",Einstellungen!$E$19)</f>
        <v/>
      </c>
      <c r="K365" s="13" t="str">
        <f>IF(LEFT(I365,1)="⚠","",IF(I365="","",IF(L365,"",IF(J365="",IF(Einstellungen!$I$31=TRUE,"+ "&amp;TEXT(I365,"[h]:mm")&amp;" Std.","+ "&amp;TEXT(I365*24,"0,0")&amp;" Std."),IF(Einstellungen!$I$31=TRUE,IF(J365=I365,"  00:00",IF(J365&gt;I365,"- "&amp;TEXT(J365-I365,"[h]:mm;@"),"+ "&amp;TEXT(I365-J365,"[h]:mm;@"))),IF(J365=I365,"  0,0",IF(J365&gt;I365,"- "&amp;TEXT((J365-I365)*24,"0,0"),"+ "&amp;TEXT((I365-J365)*24,"0,0")))&amp;" Std.")))))</f>
        <v/>
      </c>
      <c r="L365" s="66" t="b" cm="1">
        <f t="array" ref="L365">OR(
  NOT(INDEX(Einstellungen!$J$22:$J$28,WEEKDAY(D365,2))),
  COUNTIF(Feiertage,D365)&gt;0
)</f>
        <v>1</v>
      </c>
      <c r="M365" s="32"/>
      <c r="N365" s="32"/>
    </row>
    <row r="366" spans="1:14" ht="24" customHeight="1">
      <c r="A366" s="29"/>
      <c r="B366" s="8" t="str">
        <f t="shared" si="20"/>
        <v>Sa</v>
      </c>
      <c r="C366" s="8">
        <f t="shared" si="22"/>
        <v>46382</v>
      </c>
      <c r="D366" s="8">
        <f t="shared" si="23"/>
        <v>46382</v>
      </c>
      <c r="E366" s="9"/>
      <c r="F366" s="37"/>
      <c r="G366" s="37"/>
      <c r="H366" s="11"/>
      <c r="I366" s="12" t="str">
        <f t="shared" si="21"/>
        <v/>
      </c>
      <c r="J366" s="13" t="str">
        <f>IF(L366,"",Einstellungen!$E$19)</f>
        <v/>
      </c>
      <c r="K366" s="13" t="str">
        <f>IF(LEFT(I366,1)="⚠","",IF(I366="","",IF(L366,"",IF(J366="",IF(Einstellungen!$I$31=TRUE,"+ "&amp;TEXT(I366,"[h]:mm")&amp;" Std.","+ "&amp;TEXT(I366*24,"0,0")&amp;" Std."),IF(Einstellungen!$I$31=TRUE,IF(J366=I366,"  00:00",IF(J366&gt;I366,"- "&amp;TEXT(J366-I366,"[h]:mm;@"),"+ "&amp;TEXT(I366-J366,"[h]:mm;@"))),IF(J366=I366,"  0,0",IF(J366&gt;I366,"- "&amp;TEXT((J366-I366)*24,"0,0"),"+ "&amp;TEXT((I366-J366)*24,"0,0")))&amp;" Std.")))))</f>
        <v/>
      </c>
      <c r="L366" s="66" t="b" cm="1">
        <f t="array" ref="L366">OR(
  NOT(INDEX(Einstellungen!$J$22:$J$28,WEEKDAY(D366,2))),
  COUNTIF(Feiertage,D366)&gt;0
)</f>
        <v>1</v>
      </c>
      <c r="M366" s="32"/>
      <c r="N366" s="32"/>
    </row>
    <row r="367" spans="1:14" ht="24" customHeight="1">
      <c r="A367" s="29"/>
      <c r="B367" s="8" t="str">
        <f t="shared" si="20"/>
        <v>So</v>
      </c>
      <c r="C367" s="8">
        <f t="shared" si="22"/>
        <v>46383</v>
      </c>
      <c r="D367" s="8">
        <f t="shared" si="23"/>
        <v>46383</v>
      </c>
      <c r="E367" s="9"/>
      <c r="F367" s="37"/>
      <c r="G367" s="37"/>
      <c r="H367" s="11"/>
      <c r="I367" s="12" t="str">
        <f t="shared" si="21"/>
        <v/>
      </c>
      <c r="J367" s="13" t="str">
        <f>IF(L367,"",Einstellungen!$E$19)</f>
        <v/>
      </c>
      <c r="K367" s="13" t="str">
        <f>IF(LEFT(I367,1)="⚠","",IF(I367="","",IF(L367,"",IF(J367="",IF(Einstellungen!$I$31=TRUE,"+ "&amp;TEXT(I367,"[h]:mm")&amp;" Std.","+ "&amp;TEXT(I367*24,"0,0")&amp;" Std."),IF(Einstellungen!$I$31=TRUE,IF(J367=I367,"  00:00",IF(J367&gt;I367,"- "&amp;TEXT(J367-I367,"[h]:mm;@"),"+ "&amp;TEXT(I367-J367,"[h]:mm;@"))),IF(J367=I367,"  0,0",IF(J367&gt;I367,"- "&amp;TEXT((J367-I367)*24,"0,0"),"+ "&amp;TEXT((I367-J367)*24,"0,0")))&amp;" Std.")))))</f>
        <v/>
      </c>
      <c r="L367" s="66" t="b" cm="1">
        <f t="array" ref="L367">OR(
  NOT(INDEX(Einstellungen!$J$22:$J$28,WEEKDAY(D367,2))),
  COUNTIF(Feiertage,D367)&gt;0
)</f>
        <v>1</v>
      </c>
      <c r="M367" s="32"/>
      <c r="N367" s="32"/>
    </row>
    <row r="368" spans="1:14" ht="24" customHeight="1">
      <c r="A368" s="29"/>
      <c r="B368" s="8" t="str">
        <f t="shared" si="20"/>
        <v>Mo</v>
      </c>
      <c r="C368" s="8">
        <f t="shared" si="22"/>
        <v>46384</v>
      </c>
      <c r="D368" s="8">
        <f t="shared" si="23"/>
        <v>46384</v>
      </c>
      <c r="E368" s="9"/>
      <c r="F368" s="37"/>
      <c r="G368" s="37"/>
      <c r="H368" s="11"/>
      <c r="I368" s="12" t="str">
        <f t="shared" si="21"/>
        <v/>
      </c>
      <c r="J368" s="13">
        <f>IF(L368,"",Einstellungen!$E$19)</f>
        <v>0.25</v>
      </c>
      <c r="K368" s="13" t="str">
        <f>IF(LEFT(I368,1)="⚠","",IF(I368="","",IF(L368,"",IF(J368="",IF(Einstellungen!$I$31=TRUE,"+ "&amp;TEXT(I368,"[h]:mm")&amp;" Std.","+ "&amp;TEXT(I368*24,"0,0")&amp;" Std."),IF(Einstellungen!$I$31=TRUE,IF(J368=I368,"  00:00",IF(J368&gt;I368,"- "&amp;TEXT(J368-I368,"[h]:mm;@"),"+ "&amp;TEXT(I368-J368,"[h]:mm;@"))),IF(J368=I368,"  0,0",IF(J368&gt;I368,"- "&amp;TEXT((J368-I368)*24,"0,0"),"+ "&amp;TEXT((I368-J368)*24,"0,0")))&amp;" Std.")))))</f>
        <v/>
      </c>
      <c r="L368" s="66" t="b" cm="1">
        <f t="array" ref="L368">OR(
  NOT(INDEX(Einstellungen!$J$22:$J$28,WEEKDAY(D368,2))),
  COUNTIF(Feiertage,D368)&gt;0
)</f>
        <v>0</v>
      </c>
      <c r="M368" s="32"/>
      <c r="N368" s="32"/>
    </row>
    <row r="369" spans="1:14" ht="24" customHeight="1">
      <c r="A369" s="29"/>
      <c r="B369" s="8" t="str">
        <f t="shared" si="20"/>
        <v>Di</v>
      </c>
      <c r="C369" s="8">
        <f t="shared" si="22"/>
        <v>46385</v>
      </c>
      <c r="D369" s="8">
        <f t="shared" si="23"/>
        <v>46385</v>
      </c>
      <c r="E369" s="9"/>
      <c r="F369" s="37"/>
      <c r="G369" s="37"/>
      <c r="H369" s="11"/>
      <c r="I369" s="12" t="str">
        <f t="shared" si="21"/>
        <v/>
      </c>
      <c r="J369" s="13">
        <f>IF(L369,"",Einstellungen!$E$19)</f>
        <v>0.25</v>
      </c>
      <c r="K369" s="13" t="str">
        <f>IF(LEFT(I369,1)="⚠","",IF(I369="","",IF(L369,"",IF(J369="",IF(Einstellungen!$I$31=TRUE,"+ "&amp;TEXT(I369,"[h]:mm")&amp;" Std.","+ "&amp;TEXT(I369*24,"0,0")&amp;" Std."),IF(Einstellungen!$I$31=TRUE,IF(J369=I369,"  00:00",IF(J369&gt;I369,"- "&amp;TEXT(J369-I369,"[h]:mm;@"),"+ "&amp;TEXT(I369-J369,"[h]:mm;@"))),IF(J369=I369,"  0,0",IF(J369&gt;I369,"- "&amp;TEXT((J369-I369)*24,"0,0"),"+ "&amp;TEXT((I369-J369)*24,"0,0")))&amp;" Std.")))))</f>
        <v/>
      </c>
      <c r="L369" s="66" t="b" cm="1">
        <f t="array" ref="L369">OR(
  NOT(INDEX(Einstellungen!$J$22:$J$28,WEEKDAY(D369,2))),
  COUNTIF(Feiertage,D369)&gt;0
)</f>
        <v>0</v>
      </c>
      <c r="M369" s="32"/>
      <c r="N369" s="32"/>
    </row>
    <row r="370" spans="1:14" ht="24" customHeight="1">
      <c r="A370" s="29"/>
      <c r="B370" s="8" t="str">
        <f t="shared" si="20"/>
        <v>Mi</v>
      </c>
      <c r="C370" s="8">
        <f t="shared" si="22"/>
        <v>46386</v>
      </c>
      <c r="D370" s="8">
        <f t="shared" si="23"/>
        <v>46386</v>
      </c>
      <c r="E370" s="9"/>
      <c r="F370" s="37"/>
      <c r="G370" s="37"/>
      <c r="H370" s="11"/>
      <c r="I370" s="12" t="str">
        <f t="shared" si="21"/>
        <v/>
      </c>
      <c r="J370" s="13">
        <f>IF(L370,"",Einstellungen!$E$19)</f>
        <v>0.25</v>
      </c>
      <c r="K370" s="13" t="str">
        <f>IF(LEFT(I370,1)="⚠","",IF(I370="","",IF(L370,"",IF(J370="",IF(Einstellungen!$I$31=TRUE,"+ "&amp;TEXT(I370,"[h]:mm")&amp;" Std.","+ "&amp;TEXT(I370*24,"0,0")&amp;" Std."),IF(Einstellungen!$I$31=TRUE,IF(J370=I370,"  00:00",IF(J370&gt;I370,"- "&amp;TEXT(J370-I370,"[h]:mm;@"),"+ "&amp;TEXT(I370-J370,"[h]:mm;@"))),IF(J370=I370,"  0,0",IF(J370&gt;I370,"- "&amp;TEXT((J370-I370)*24,"0,0"),"+ "&amp;TEXT((I370-J370)*24,"0,0")))&amp;" Std.")))))</f>
        <v/>
      </c>
      <c r="L370" s="66" t="b" cm="1">
        <f t="array" ref="L370">OR(
  NOT(INDEX(Einstellungen!$J$22:$J$28,WEEKDAY(D370,2))),
  COUNTIF(Feiertage,D370)&gt;0
)</f>
        <v>0</v>
      </c>
      <c r="M370" s="32"/>
      <c r="N370" s="32"/>
    </row>
    <row r="371" spans="1:14" ht="24" customHeight="1">
      <c r="A371" s="29"/>
      <c r="B371" s="8" t="str">
        <f t="shared" si="20"/>
        <v>Do</v>
      </c>
      <c r="C371" s="8">
        <f t="shared" si="22"/>
        <v>46387</v>
      </c>
      <c r="D371" s="8">
        <f t="shared" si="23"/>
        <v>46387</v>
      </c>
      <c r="E371" s="9"/>
      <c r="F371" s="37"/>
      <c r="G371" s="37"/>
      <c r="H371" s="11"/>
      <c r="I371" s="12" t="str">
        <f t="shared" si="21"/>
        <v/>
      </c>
      <c r="J371" s="13">
        <f>IF(L371,"",Einstellungen!$E$19)</f>
        <v>0.25</v>
      </c>
      <c r="K371" s="13" t="str">
        <f>IF(LEFT(I371,1)="⚠","",IF(I371="","",IF(L371,"",IF(J371="",IF(Einstellungen!$I$31=TRUE,"+ "&amp;TEXT(I371,"[h]:mm")&amp;" Std.","+ "&amp;TEXT(I371*24,"0,0")&amp;" Std."),IF(Einstellungen!$I$31=TRUE,IF(J371=I371,"  00:00",IF(J371&gt;I371,"- "&amp;TEXT(J371-I371,"[h]:mm;@"),"+ "&amp;TEXT(I371-J371,"[h]:mm;@"))),IF(J371=I371,"  0,0",IF(J371&gt;I371,"- "&amp;TEXT((J371-I371)*24,"0,0"),"+ "&amp;TEXT((I371-J371)*24,"0,0")))&amp;" Std.")))))</f>
        <v/>
      </c>
      <c r="L371" s="66" t="b" cm="1">
        <f t="array" ref="L371">OR(
  NOT(INDEX(Einstellungen!$J$22:$J$28,WEEKDAY(D371,2))),
  COUNTIF(Feiertage,D371)&gt;0
)</f>
        <v>0</v>
      </c>
      <c r="M371" s="32"/>
      <c r="N371" s="32"/>
    </row>
    <row r="372" spans="1:14" ht="24" customHeight="1">
      <c r="B372" s="7"/>
      <c r="C372" s="8" t="str">
        <f t="shared" si="22"/>
        <v/>
      </c>
      <c r="D372" s="8" t="str">
        <f t="shared" si="23"/>
        <v/>
      </c>
      <c r="E372" s="9"/>
      <c r="F372" s="10"/>
      <c r="G372" s="10"/>
      <c r="H372" s="11"/>
      <c r="I372" s="12" t="str">
        <f t="shared" si="21"/>
        <v/>
      </c>
      <c r="J372" s="13" t="e">
        <f>IF(L372,"",Einstellungen!$E$19)</f>
        <v>#VALUE!</v>
      </c>
      <c r="K372" s="13" t="str">
        <f>IF(LEFT(I372,1)="⚠","",IF(I372="","",IF(L372,"",IF(J372="",IF(Einstellungen!$I$31=TRUE,"+ "&amp;TEXT(I372,"[h]:mm")&amp;" Std.","+ "&amp;TEXT(I372*24,"0,0")&amp;" Std."),IF(Einstellungen!$I$31=TRUE,IF(J372=I372,"  00:00",IF(J372&gt;I372,"- "&amp;TEXT(J372-I372,"[h]:mm;@"),"+ "&amp;TEXT(I372-J372,"[h]:mm;@"))),IF(J372=I372,"  0,0",IF(J372&gt;I372,"- "&amp;TEXT((J372-I372)*24,"0,0"),"+ "&amp;TEXT((I372-J372)*24,"0,0")))&amp;" Std.")))))</f>
        <v/>
      </c>
      <c r="L372" s="66" t="e" cm="1">
        <f t="array" ref="L372">OR(
  NOT(INDEX(Einstellungen!$J$22:$J$28,WEEKDAY(D372,2))),
  COUNTIF(Feiertage,D372)&gt;0
)</f>
        <v>#VALUE!</v>
      </c>
    </row>
  </sheetData>
  <sheetProtection algorithmName="SHA-512" hashValue="q62vzafZh5gKAasqlxmK5TbgfYjpAzuoQbzCQI264DNFFtVJtYsyR371cP0nfK0gqarzc1F4Cds794eQmym2TA==" saltValue="26qWzJcd2xQQQAlttk8VRg==" spinCount="100000" sheet="1" selectLockedCells="1"/>
  <mergeCells count="2">
    <mergeCell ref="A1:K1"/>
    <mergeCell ref="E5:E6"/>
  </mergeCells>
  <conditionalFormatting sqref="B7:B371">
    <cfRule type="expression" dxfId="38" priority="7">
      <formula>$I7="Fehler"</formula>
    </cfRule>
    <cfRule type="expression" dxfId="37" priority="8">
      <formula>$D7=TODAY()</formula>
    </cfRule>
    <cfRule type="expression" dxfId="36" priority="11">
      <formula>WEEKDAY($D7,2)&gt;=WEEKDAY($D8,2)</formula>
    </cfRule>
    <cfRule type="expression" dxfId="35" priority="12">
      <formula>$B7&lt;&gt;""</formula>
    </cfRule>
  </conditionalFormatting>
  <conditionalFormatting sqref="B372">
    <cfRule type="expression" dxfId="34" priority="25">
      <formula>$J372="Fehler"</formula>
    </cfRule>
    <cfRule type="expression" dxfId="33" priority="28">
      <formula>WEEKDAY($D372,2)&gt;=WEEKDAY($D373,2)</formula>
    </cfRule>
    <cfRule type="expression" dxfId="32" priority="29">
      <formula>$B372&lt;&gt;""</formula>
    </cfRule>
  </conditionalFormatting>
  <conditionalFormatting sqref="C7:K371 D7:D372 I8:K372">
    <cfRule type="expression" dxfId="31" priority="329">
      <formula>WEEKDAY($D7,2)&gt;=WEEKDAY($D8,2)</formula>
    </cfRule>
    <cfRule type="expression" dxfId="30" priority="330">
      <formula>$B7&lt;&gt;""</formula>
    </cfRule>
  </conditionalFormatting>
  <conditionalFormatting sqref="C7:K372">
    <cfRule type="expression" dxfId="29" priority="325">
      <formula>$I7="Fehler"</formula>
    </cfRule>
    <cfRule type="expression" dxfId="28" priority="326">
      <formula>$D7=TODAY()</formula>
    </cfRule>
  </conditionalFormatting>
  <conditionalFormatting sqref="C372:K372">
    <cfRule type="expression" dxfId="27" priority="336">
      <formula>WEEKDAY($C372,2)&gt;=WEEKDAY(#REF!,2)</formula>
    </cfRule>
    <cfRule type="expression" dxfId="26" priority="337">
      <formula>$B372&lt;&gt;""</formula>
    </cfRule>
  </conditionalFormatting>
  <dataValidations count="4">
    <dataValidation type="time" allowBlank="1" showInputMessage="1" showErrorMessage="1" errorTitle="Falsches Uhrzeitformat" error="Die Uhrzeit muss in Stunden, einem Doppelpunkt und in Minuten eingegeben werdn (hh:mm). BItte Eingabe überprüfen." sqref="F372" xr:uid="{685E48E8-3B7C-419A-A7CB-ECB93C0C623A}">
      <formula1>0.0000115740740740741</formula1>
      <formula2>0.999988425925926</formula2>
    </dataValidation>
    <dataValidation type="custom" allowBlank="1" showErrorMessage="1" errorTitle="Ungültige Pausenzeit" error="Die Pause ist länger, als die gesamte Arbeitszeit. Bitte prüfe die Eingabe." promptTitle="sdfdfh" prompt="dsfhdh" sqref="H7:H372" xr:uid="{6D090628-4AB7-4AB0-855A-56A6CDE8ECCC}">
      <formula1>SUM($G7-$F7)-$H7&gt;0</formula1>
    </dataValidation>
    <dataValidation type="custom" errorStyle="warning" operator="notEqual" allowBlank="1" showErrorMessage="1" errorTitle="Achtung arbeitsfreier Tag" error="Sie erfassen geraden Zeiten an einem arbeitsfreien Tag." promptTitle="Achtung Urlaub" sqref="E372" xr:uid="{59CE68AF-0FCF-4C1B-875E-0FC1FBB5898D}">
      <formula1>L372</formula1>
    </dataValidation>
    <dataValidation type="time" allowBlank="1" showInputMessage="1" showErrorMessage="1" errorTitle="Falsches Uhrzeitformat" error="Die Uhrzeit muss in Stunden, einem Doppelpunkt und in Minuten eingegeben werdn (hh:mm). BItte Eingabe überprüfen." sqref="F7:F371" xr:uid="{74DBE711-E78B-4C88-85A5-4C7C8004AD31}">
      <formula1>0</formula1>
      <formula2>0.999988425925926</formula2>
    </dataValidation>
  </dataValidations>
  <hyperlinks>
    <hyperlink ref="A1:K1" r:id="rId1" display="💡 Deine Zeiterfassung verdient ein Upgrade – entdecke Personizer. Jetzt kostenfrei testen" xr:uid="{165D381B-77A9-4A26-90BB-B010F8F7D713}"/>
  </hyperlinks>
  <pageMargins left="0.70866141732283472" right="0.70866141732283472" top="0.78740157480314965" bottom="0.78740157480314965" header="0.31496062992125984" footer="0.31496062992125984"/>
  <pageSetup paperSize="9" scale="64" fitToHeight="0" orientation="portrait" r:id="rId2"/>
  <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9" id="{46F0ABA2-165A-4897-899C-F3D601891636}">
            <xm:f>AND(VLOOKUP($D7,Feiertage,1,0),Einstellungen!$J$7=TRUE)</xm:f>
            <x14:dxf>
              <font>
                <color theme="0" tint="-0.24994659260841701"/>
              </font>
              <fill>
                <patternFill patternType="solid">
                  <fgColor rgb="FFB49FEF"/>
                  <bgColor theme="6" tint="0.79998168889431442"/>
                </patternFill>
              </fill>
            </x14:dxf>
          </x14:cfRule>
          <x14:cfRule type="expression" priority="10" id="{EB442AE0-6DF9-416F-B5DB-9D91789C600E}">
            <xm:f>NOT(INDEX(Einstellungen!$J$22:$J$28,WEEKDAY($D7,2)))</xm:f>
            <x14:dxf>
              <fill>
                <patternFill patternType="solid">
                  <fgColor rgb="FFB49FEF"/>
                  <bgColor theme="0" tint="-4.9989318521683403E-2"/>
                </patternFill>
              </fill>
            </x14:dxf>
          </x14:cfRule>
          <xm:sqref>B7:B371</xm:sqref>
        </x14:conditionalFormatting>
        <x14:conditionalFormatting xmlns:xm="http://schemas.microsoft.com/office/excel/2006/main">
          <x14:cfRule type="expression" priority="26" id="{340D7E5B-0347-4D25-ADD5-58E5BB1AB286}">
            <xm:f>AND(VLOOKUP($D372,Feiertage,1,0),Einstellungen!$J$7=TRUE)</xm:f>
            <x14:dxf>
              <font>
                <color theme="0" tint="-0.24994659260841701"/>
              </font>
              <fill>
                <patternFill patternType="solid">
                  <fgColor rgb="FFB49FEF"/>
                  <bgColor theme="6" tint="0.79998168889431442"/>
                </patternFill>
              </fill>
            </x14:dxf>
          </x14:cfRule>
          <x14:cfRule type="expression" priority="27" id="{9B0626ED-E7E9-4B60-81D7-6A4BB111ACD0}">
            <xm:f>NOT(INDEX(Einstellungen!$I$22:$I$28,WEEKDAY($D372,2)))</xm:f>
            <x14:dxf>
              <fill>
                <patternFill patternType="solid">
                  <fgColor rgb="FFB49FEF"/>
                  <bgColor theme="0" tint="-4.9989318521683403E-2"/>
                </patternFill>
              </fill>
            </x14:dxf>
          </x14:cfRule>
          <xm:sqref>B372</xm:sqref>
        </x14:conditionalFormatting>
        <x14:conditionalFormatting xmlns:xm="http://schemas.microsoft.com/office/excel/2006/main">
          <x14:cfRule type="expression" priority="327" id="{5254BCC3-046D-434F-98D0-374275E9D9BC}">
            <xm:f>AND(VLOOKUP($D7,Feiertage,1,0),Einstellungen!$J$7=TRUE)</xm:f>
            <x14:dxf>
              <font>
                <color theme="0" tint="-0.24994659260841701"/>
              </font>
              <fill>
                <patternFill patternType="solid">
                  <fgColor rgb="FFB49FEF"/>
                  <bgColor theme="6" tint="0.79998168889431442"/>
                </patternFill>
              </fill>
            </x14:dxf>
          </x14:cfRule>
          <x14:cfRule type="expression" priority="328" id="{D0FFDA32-58AD-47A6-8FAD-492046E974C3}">
            <xm:f>NOT(INDEX(Einstellungen!$J$22:$J$28,WEEKDAY($D7,2)))</xm:f>
            <x14:dxf>
              <fill>
                <patternFill patternType="solid">
                  <fgColor rgb="FFB49FEF"/>
                  <bgColor theme="0" tint="-4.9989318521683403E-2"/>
                </patternFill>
              </fill>
            </x14:dxf>
          </x14:cfRule>
          <xm:sqref>C7:K372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custom" errorStyle="warning" operator="notEqual" allowBlank="1" showErrorMessage="1" errorTitle="Achtung arbeitsfreier Tag" error="Sie erfassen geraden Zeiten an einem arbeitsfreien Tag." promptTitle="Achtung Urlaub" xr:uid="{98B009A5-676F-4E7B-8FD3-A9A38E7EC68B}">
          <x14:formula1>
            <xm:f>NOT(AND(Einstellungen!$J$8=TRUE, $L7=TRUE))</xm:f>
          </x14:formula1>
          <xm:sqref>E7:E371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19D38-E68D-426E-802C-36225A77A818}">
  <sheetPr codeName="Tabelle1">
    <tabColor theme="0"/>
  </sheetPr>
  <dimension ref="A1:R369"/>
  <sheetViews>
    <sheetView showGridLines="0" zoomScaleNormal="100" workbookViewId="0">
      <selection sqref="A1:K1"/>
    </sheetView>
  </sheetViews>
  <sheetFormatPr defaultColWidth="11.140625" defaultRowHeight="24" customHeight="1"/>
  <cols>
    <col min="1" max="1" width="3.42578125" style="30" customWidth="1"/>
    <col min="2" max="2" width="7.140625" style="15" customWidth="1"/>
    <col min="3" max="3" width="14" style="15" customWidth="1"/>
    <col min="4" max="4" width="28.42578125" style="47" customWidth="1"/>
    <col min="5" max="5" width="15.42578125" style="107" customWidth="1"/>
    <col min="6" max="7" width="15.42578125" style="48" customWidth="1"/>
    <col min="8" max="8" width="15.140625" style="48" customWidth="1"/>
    <col min="9" max="9" width="15.42578125" style="48" customWidth="1"/>
    <col min="10" max="10" width="11.140625" style="69" hidden="1" customWidth="1"/>
    <col min="11" max="11" width="11.140625" style="69" customWidth="1"/>
    <col min="12" max="17" width="4.42578125" style="69" customWidth="1"/>
    <col min="18" max="360" width="4.42578125" style="29" customWidth="1"/>
    <col min="361" max="16384" width="11.140625" style="29"/>
  </cols>
  <sheetData>
    <row r="1" spans="1:17" s="1" customFormat="1" ht="40.15" customHeight="1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</row>
    <row r="2" spans="1:17" s="1" customFormat="1" ht="24" customHeight="1">
      <c r="B2" s="36" t="s">
        <v>24</v>
      </c>
      <c r="C2" s="17"/>
      <c r="D2" s="18"/>
      <c r="E2" s="105"/>
      <c r="F2" s="20" t="str">
        <f>C5</f>
        <v>Januar</v>
      </c>
      <c r="G2" s="21" t="s">
        <v>25</v>
      </c>
      <c r="H2" s="21" t="s">
        <v>6</v>
      </c>
      <c r="I2" s="21" t="s">
        <v>8</v>
      </c>
      <c r="J2" s="85"/>
      <c r="K2" s="85"/>
      <c r="L2" s="85"/>
      <c r="M2" s="85"/>
      <c r="N2" s="85"/>
      <c r="O2" s="85"/>
      <c r="P2" s="85"/>
      <c r="Q2" s="85"/>
    </row>
    <row r="3" spans="1:17" s="1" customFormat="1" ht="24" customHeight="1">
      <c r="B3" s="2" t="str">
        <f>Einstellungen!E9&amp;" "&amp;Einstellungen!E10</f>
        <v>Andi Arbeit</v>
      </c>
      <c r="C3" s="16"/>
      <c r="D3" s="16"/>
      <c r="E3" s="106"/>
      <c r="F3" s="108" t="str">
        <f>COUNTIFS($H$7:$H$37,"&gt;0") &amp;
" / " &amp;
COUNTIFS($J$7:$J$37,FALSE) &amp;
" Arbeitstage"</f>
        <v>21 / 21 Arbeitstage</v>
      </c>
      <c r="G3" s="109">
        <f>_xlfn.AGGREGATE(9,6,$G$7:$G$37)</f>
        <v>0.62291666666666656</v>
      </c>
      <c r="H3" s="109" t="str">
        <f>TEXT(SUM($H$7:$H$37),"[h]:mm") &amp; " Std."</f>
        <v>130:40 Std.</v>
      </c>
      <c r="I3" s="110" t="str">
        <f>IF(
    Einstellungen!$I$31=TRUE,
    IF(_xlfn.AGGREGATE(9,6,$H$7:$H$37) - COUNTIF($H$7:$H$37,"&gt;0") * Einstellungen!$E$19 &gt;= 0,
        "+" &amp; TEXT(_xlfn.AGGREGATE(9,6,$H$7:$H$37) - COUNTIF($H$7:$H$37,"&gt;0") * Einstellungen!$E$19, "[h]:mm") &amp; " Std.",
        "-" &amp; TEXT(ABS(_xlfn.AGGREGATE(9,6,$H$7:$H$37) - COUNTIF($H$7:$H$37,"&gt;0") * Einstellungen!$E$19), "[h]:mm") &amp; " Std."
    ),
    IF(_xlfn.AGGREGATE(9,6,$H$7:$H$37)*24 - COUNTIF($H$7:$H$37,"&gt;0") * (Einstellungen!$E$19*24) &gt;= 0,
        "+" &amp; TEXT(_xlfn.AGGREGATE(9,6,$H$7:$H$37)*24 - COUNTIF($H$7:$H$37,"&gt;0") * (Einstellungen!$E$19*24), "0,0") &amp; " Std.",
        "-" &amp; TEXT(ABS(_xlfn.AGGREGATE(9,6,$H$7:$H$37)*24 - COUNTIF($H$7:$H$37,"&gt;0") * (Einstellungen!$E$19*24)), "0,0") &amp; " Std."
    )
)</f>
        <v>+4:40 Std.</v>
      </c>
      <c r="J3" s="85"/>
      <c r="K3" s="85"/>
      <c r="L3" s="85"/>
      <c r="M3" s="85"/>
      <c r="N3" s="85"/>
      <c r="O3" s="85"/>
      <c r="P3" s="85"/>
      <c r="Q3" s="85"/>
    </row>
    <row r="4" spans="1:17" ht="24" customHeight="1">
      <c r="A4" s="25"/>
      <c r="B4" s="39"/>
      <c r="C4" s="39"/>
    </row>
    <row r="5" spans="1:17" s="41" customFormat="1" ht="21.95" customHeight="1">
      <c r="A5" s="27"/>
      <c r="B5" s="40">
        <f>DATE(YEAR(Einstellungen!$E$6),MATCH(C5,Monate,0),1)</f>
        <v>46023</v>
      </c>
      <c r="C5" s="38" t="s">
        <v>26</v>
      </c>
      <c r="D5" s="113" t="s">
        <v>2</v>
      </c>
      <c r="E5" s="95" t="s">
        <v>3</v>
      </c>
      <c r="F5" s="95" t="s">
        <v>4</v>
      </c>
      <c r="G5" s="95" t="s">
        <v>5</v>
      </c>
      <c r="H5" s="95" t="s">
        <v>6</v>
      </c>
      <c r="I5" s="96" t="s">
        <v>8</v>
      </c>
      <c r="J5" s="87"/>
      <c r="K5" s="87"/>
      <c r="L5" s="87"/>
      <c r="M5" s="87"/>
      <c r="N5" s="87"/>
      <c r="O5" s="87"/>
      <c r="P5" s="87"/>
      <c r="Q5" s="87"/>
    </row>
    <row r="6" spans="1:17" s="41" customFormat="1" ht="21.95" customHeight="1">
      <c r="A6" s="27"/>
      <c r="B6" s="28" t="s">
        <v>9</v>
      </c>
      <c r="C6" s="28" t="s">
        <v>10</v>
      </c>
      <c r="D6" s="114"/>
      <c r="E6" s="97" t="str">
        <f>"(Ø "&amp;IFERROR(TEXT(_xlfn.AGGREGATE(1,6,$E$7:$E$37),"[h]:mm")&amp;" Uhr","")&amp;")"</f>
        <v>(Ø 8:55 Uhr)</v>
      </c>
      <c r="F6" s="97" t="str">
        <f>"(Ø "&amp;IFERROR(TEXT(_xlfn.AGGREGATE(1,6,$F$7:$F$37),"[h]:mm")&amp;" Uhr","")&amp;")"</f>
        <v>(Ø 15:51 Uhr)</v>
      </c>
      <c r="G6" s="97" t="str">
        <f>"(Ø "&amp;IFERROR(TEXT(_xlfn.AGGREGATE(1,6,$G$7:$G$37),"[h]:mm;@")&amp;" Std.","")&amp;")"</f>
        <v>(Ø 0:42 Std.)</v>
      </c>
      <c r="H6" s="97" t="str">
        <f>"(Ø "&amp;IFERROR(TEXT(_xlfn.AGGREGATE(1,6,$H$7:$H$37),"[h]:mm;@")&amp;" Std.","")&amp;")"</f>
        <v>(Ø 6:13 Std.)</v>
      </c>
      <c r="I6" s="99" t="str">
        <f>IF(Einstellungen!$I$31=TRUE,
     "(Soll "&amp;TEXT(Einstellungen!E19,"[h]:mm;@")&amp;" Std./Tag)",
     "(Soll "&amp;TEXT(Einstellungen!E19*24,"0,0")&amp;" Std./Tag)")</f>
        <v>(Soll 6:00 Std./Tag)</v>
      </c>
      <c r="J6" s="87" t="s">
        <v>27</v>
      </c>
      <c r="K6" s="87"/>
      <c r="L6" s="87"/>
      <c r="M6" s="87"/>
      <c r="N6" s="87"/>
      <c r="O6" s="87"/>
      <c r="P6" s="87"/>
      <c r="Q6" s="87"/>
    </row>
    <row r="7" spans="1:17" s="44" customFormat="1" ht="24" customHeight="1">
      <c r="A7" s="27"/>
      <c r="B7" s="7" t="str">
        <f>CHOOSE(WEEKDAY(C7,2),"Mo","Di","Mi","Do","Fr","Sa","So")</f>
        <v>Do</v>
      </c>
      <c r="C7" s="8">
        <f>B5</f>
        <v>46023</v>
      </c>
      <c r="D7" s="42" t="str">
        <f>_xlfn.IFNA(IF(VLOOKUP(C7,Zeiterfassung!$C$7:$F$372,3,)=0,"",VLOOKUP(C7,Zeiterfassung!$C$7:$F$372,3,)),"")</f>
        <v/>
      </c>
      <c r="E7" s="43" t="str">
        <f>_xlfn.IFNA(IF(VLOOKUP(C7,Zeiterfassung!$C$7:$F$372,4,)=0,"",VLOOKUP(C7,Zeiterfassung!$C$7:$F$372,4,)),"")</f>
        <v/>
      </c>
      <c r="F7" s="43" t="str">
        <f>_xlfn.IFNA(IF(VLOOKUP(C7,Zeiterfassung!$C$7:$G$372,5,)=0,"",VLOOKUP(C7,Zeiterfassung!$C$7:$G$372,5,)),"")</f>
        <v/>
      </c>
      <c r="G7" s="12" t="str">
        <f>IF(AND(E7&lt;&gt;"",F7&lt;&gt;""),_xlfn.IFNA(VLOOKUP(C7,Zeiterfassung!$C$7:$H$372,6,),""),"")</f>
        <v/>
      </c>
      <c r="H7" s="12" t="str">
        <f>_xlfn.IFNA(IF(VLOOKUP(C7,Zeiterfassung!$C$7:$I$372,7,)=0,"",VLOOKUP(C7,Zeiterfassung!$C$7:$I$372,7,)),"")</f>
        <v/>
      </c>
      <c r="I7" s="12" t="str">
        <f>_xlfn.IFNA(IF(VLOOKUP(C7,Zeiterfassung!$C$7:$K$372,9,)=0,"",VLOOKUP(C7,Zeiterfassung!$C$7:$K$372,9,)),"")</f>
        <v/>
      </c>
      <c r="J7" s="86" t="b">
        <f>IF(ISNUMBER(C7),VLOOKUP(C7,Zeiterfassung!C:L,10,FALSE),"")</f>
        <v>1</v>
      </c>
      <c r="K7" s="86"/>
      <c r="L7" s="86"/>
      <c r="M7" s="86"/>
      <c r="N7" s="86"/>
      <c r="O7" s="86"/>
      <c r="P7" s="86"/>
      <c r="Q7" s="86"/>
    </row>
    <row r="8" spans="1:17" ht="24" customHeight="1">
      <c r="A8" s="27"/>
      <c r="B8" s="7" t="str">
        <f>IF(ISNUMBER(C8),CHOOSE(WEEKDAY(C8,2),"Mo","Di","Mi","Do","Fr","Sa","So"),"")</f>
        <v>Fr</v>
      </c>
      <c r="C8" s="8">
        <f>IF(C7="","",IF(C7&lt;DATE(YEAR($B$5),MONTH($B$5)+1,0),C7+1,""))</f>
        <v>46024</v>
      </c>
      <c r="D8" s="42" t="str">
        <f>_xlfn.IFNA(IF(VLOOKUP(C8,Zeiterfassung!$C$7:$F$372,3,)=0,"",VLOOKUP(C8,Zeiterfassung!$C$7:$F$372,3,)),"")</f>
        <v>Videocall mit Projektleiter</v>
      </c>
      <c r="E8" s="43">
        <f>_xlfn.IFNA(IF(VLOOKUP(C8,Zeiterfassung!$C$7:$F$372,4,)=0,"",VLOOKUP(C8,Zeiterfassung!$C$7:$F$372,4,)),"")</f>
        <v>0.38194444444444442</v>
      </c>
      <c r="F8" s="43">
        <f>_xlfn.IFNA(IF(VLOOKUP(C8,Zeiterfassung!$C$7:$G$372,5,)=0,"",VLOOKUP(C8,Zeiterfassung!$C$7:$G$372,5,)),"")</f>
        <v>0.66666666666666663</v>
      </c>
      <c r="G8" s="12">
        <f>IF(AND(E8&lt;&gt;"",F8&lt;&gt;""),_xlfn.IFNA(VLOOKUP(C8,Zeiterfassung!$C$7:$H$372,6,),""),"")</f>
        <v>2.0833333333333332E-2</v>
      </c>
      <c r="H8" s="12">
        <f>_xlfn.IFNA(IF(VLOOKUP(C8,Zeiterfassung!$C$7:$I$372,7,)=0,"",VLOOKUP(C8,Zeiterfassung!$C$7:$I$372,7,)),"")</f>
        <v>0.2638888888888889</v>
      </c>
      <c r="I8" s="12" t="str">
        <f>_xlfn.IFNA(IF(VLOOKUP(C8,Zeiterfassung!$C$7:$K$372,9,)=0,"",VLOOKUP(C8,Zeiterfassung!$C$7:$K$372,9,)),"")</f>
        <v>+ 0:20</v>
      </c>
      <c r="J8" s="86" t="b">
        <f>IF(ISNUMBER(C8),VLOOKUP(C8,Zeiterfassung!C:L,10,FALSE),"")</f>
        <v>0</v>
      </c>
    </row>
    <row r="9" spans="1:17" ht="24" customHeight="1">
      <c r="A9" s="27"/>
      <c r="B9" s="7" t="str">
        <f t="shared" ref="B9:B41" si="0">IF(ISNUMBER(C9),CHOOSE(WEEKDAY(C9,2),"Mo","Di","Mi","Do","Fr","Sa","So"),"")</f>
        <v>Sa</v>
      </c>
      <c r="C9" s="8">
        <f t="shared" ref="C9:C41" si="1">IF(C8="","",IF(C8&lt;DATE(YEAR($B$5),MONTH($B$5)+1,0),C8+1,""))</f>
        <v>46025</v>
      </c>
      <c r="D9" s="42" t="str">
        <f>_xlfn.IFNA(IF(VLOOKUP(C9,Zeiterfassung!$C$7:$F$372,3,)=0,"",VLOOKUP(C9,Zeiterfassung!$C$7:$F$372,3,)),"")</f>
        <v/>
      </c>
      <c r="E9" s="43" t="str">
        <f>_xlfn.IFNA(IF(VLOOKUP(C9,Zeiterfassung!$C$7:$F$372,4,)=0,"",VLOOKUP(C9,Zeiterfassung!$C$7:$F$372,4,)),"")</f>
        <v/>
      </c>
      <c r="F9" s="43" t="str">
        <f>_xlfn.IFNA(IF(VLOOKUP(C9,Zeiterfassung!$C$7:$G$372,5,)=0,"",VLOOKUP(C9,Zeiterfassung!$C$7:$G$372,5,)),"")</f>
        <v/>
      </c>
      <c r="G9" s="12" t="str">
        <f>IF(AND(E9&lt;&gt;"",F9&lt;&gt;""),_xlfn.IFNA(VLOOKUP(C9,Zeiterfassung!$C$7:$H$372,6,),""),"")</f>
        <v/>
      </c>
      <c r="H9" s="12" t="str">
        <f>_xlfn.IFNA(IF(VLOOKUP(C9,Zeiterfassung!$C$7:$I$372,7,)=0,"",VLOOKUP(C9,Zeiterfassung!$C$7:$I$372,7,)),"")</f>
        <v/>
      </c>
      <c r="I9" s="12" t="str">
        <f>_xlfn.IFNA(IF(VLOOKUP(C9,Zeiterfassung!$C$7:$K$372,9,)=0,"",VLOOKUP(C9,Zeiterfassung!$C$7:$K$372,9,)),"")</f>
        <v/>
      </c>
      <c r="J9" s="86" t="b">
        <f>IF(ISNUMBER(C9),VLOOKUP(C9,Zeiterfassung!C:L,10,FALSE),"")</f>
        <v>1</v>
      </c>
    </row>
    <row r="10" spans="1:17" ht="24" customHeight="1">
      <c r="A10" s="27"/>
      <c r="B10" s="7" t="str">
        <f t="shared" si="0"/>
        <v>So</v>
      </c>
      <c r="C10" s="8">
        <f t="shared" si="1"/>
        <v>46026</v>
      </c>
      <c r="D10" s="42" t="str">
        <f>_xlfn.IFNA(IF(VLOOKUP(C10,Zeiterfassung!$C$7:$F$372,3,)=0,"",VLOOKUP(C10,Zeiterfassung!$C$7:$F$372,3,)),"")</f>
        <v/>
      </c>
      <c r="E10" s="43" t="str">
        <f>_xlfn.IFNA(IF(VLOOKUP(C10,Zeiterfassung!$C$7:$F$372,4,)=0,"",VLOOKUP(C10,Zeiterfassung!$C$7:$F$372,4,)),"")</f>
        <v/>
      </c>
      <c r="F10" s="43" t="str">
        <f>_xlfn.IFNA(IF(VLOOKUP(C10,Zeiterfassung!$C$7:$G$372,5,)=0,"",VLOOKUP(C10,Zeiterfassung!$C$7:$G$372,5,)),"")</f>
        <v/>
      </c>
      <c r="G10" s="12" t="str">
        <f>IF(AND(E10&lt;&gt;"",F10&lt;&gt;""),_xlfn.IFNA(VLOOKUP(C10,Zeiterfassung!$C$7:$H$372,6,),""),"")</f>
        <v/>
      </c>
      <c r="H10" s="12" t="str">
        <f>_xlfn.IFNA(IF(VLOOKUP(C10,Zeiterfassung!$C$7:$I$372,7,)=0,"",VLOOKUP(C10,Zeiterfassung!$C$7:$I$372,7,)),"")</f>
        <v/>
      </c>
      <c r="I10" s="12" t="str">
        <f>_xlfn.IFNA(IF(VLOOKUP(C10,Zeiterfassung!$C$7:$K$372,9,)=0,"",VLOOKUP(C10,Zeiterfassung!$C$7:$K$372,9,)),"")</f>
        <v/>
      </c>
      <c r="J10" s="86" t="b">
        <f>IF(ISNUMBER(C10),VLOOKUP(C10,Zeiterfassung!C:L,10,FALSE),"")</f>
        <v>1</v>
      </c>
    </row>
    <row r="11" spans="1:17" ht="24" customHeight="1">
      <c r="A11" s="27"/>
      <c r="B11" s="7" t="str">
        <f t="shared" si="0"/>
        <v>Mo</v>
      </c>
      <c r="C11" s="8">
        <f t="shared" si="1"/>
        <v>46027</v>
      </c>
      <c r="D11" s="42" t="str">
        <f>_xlfn.IFNA(IF(VLOOKUP(C11,Zeiterfassung!$C$7:$F$372,3,)=0,"",VLOOKUP(C11,Zeiterfassung!$C$7:$F$372,3,)),"")</f>
        <v>Team Meeting</v>
      </c>
      <c r="E11" s="43">
        <f>_xlfn.IFNA(IF(VLOOKUP(C11,Zeiterfassung!$C$7:$F$372,4,)=0,"",VLOOKUP(C11,Zeiterfassung!$C$7:$F$372,4,)),"")</f>
        <v>0.35416666666666669</v>
      </c>
      <c r="F11" s="43">
        <f>_xlfn.IFNA(IF(VLOOKUP(C11,Zeiterfassung!$C$7:$G$372,5,)=0,"",VLOOKUP(C11,Zeiterfassung!$C$7:$G$372,5,)),"")</f>
        <v>0.66666666666666663</v>
      </c>
      <c r="G11" s="12">
        <f>IF(AND(E11&lt;&gt;"",F11&lt;&gt;""),_xlfn.IFNA(VLOOKUP(C11,Zeiterfassung!$C$7:$H$372,6,),""),"")</f>
        <v>2.0833333333333332E-2</v>
      </c>
      <c r="H11" s="12">
        <f>_xlfn.IFNA(IF(VLOOKUP(C11,Zeiterfassung!$C$7:$I$372,7,)=0,"",VLOOKUP(C11,Zeiterfassung!$C$7:$I$372,7,)),"")</f>
        <v>0.29166666666666663</v>
      </c>
      <c r="I11" s="12" t="str">
        <f>_xlfn.IFNA(IF(VLOOKUP(C11,Zeiterfassung!$C$7:$K$372,9,)=0,"",VLOOKUP(C11,Zeiterfassung!$C$7:$K$372,9,)),"")</f>
        <v>+ 1:00</v>
      </c>
      <c r="J11" s="86" t="b">
        <f>IF(ISNUMBER(C11),VLOOKUP(C11,Zeiterfassung!C:L,10,FALSE),"")</f>
        <v>0</v>
      </c>
    </row>
    <row r="12" spans="1:17" ht="24" customHeight="1">
      <c r="A12" s="27"/>
      <c r="B12" s="7" t="str">
        <f t="shared" si="0"/>
        <v>Di</v>
      </c>
      <c r="C12" s="8">
        <f t="shared" si="1"/>
        <v>46028</v>
      </c>
      <c r="D12" s="42" t="str">
        <f>_xlfn.IFNA(IF(VLOOKUP(C12,Zeiterfassung!$C$7:$F$372,3,)=0,"",VLOOKUP(C12,Zeiterfassung!$C$7:$F$372,3,)),"")</f>
        <v>Team Event</v>
      </c>
      <c r="E12" s="43">
        <f>_xlfn.IFNA(IF(VLOOKUP(C12,Zeiterfassung!$C$7:$F$372,4,)=0,"",VLOOKUP(C12,Zeiterfassung!$C$7:$F$372,4,)),"")</f>
        <v>0.38194444444444442</v>
      </c>
      <c r="F12" s="43">
        <f>_xlfn.IFNA(IF(VLOOKUP(C12,Zeiterfassung!$C$7:$G$372,5,)=0,"",VLOOKUP(C12,Zeiterfassung!$C$7:$G$372,5,)),"")</f>
        <v>0.6875</v>
      </c>
      <c r="G12" s="12">
        <f>IF(AND(E12&lt;&gt;"",F12&lt;&gt;""),_xlfn.IFNA(VLOOKUP(C12,Zeiterfassung!$C$7:$H$372,6,),""),"")</f>
        <v>2.1527777777777778E-2</v>
      </c>
      <c r="H12" s="12">
        <f>_xlfn.IFNA(IF(VLOOKUP(C12,Zeiterfassung!$C$7:$I$372,7,)=0,"",VLOOKUP(C12,Zeiterfassung!$C$7:$I$372,7,)),"")</f>
        <v>0.28402777777777782</v>
      </c>
      <c r="I12" s="12" t="str">
        <f>_xlfn.IFNA(IF(VLOOKUP(C12,Zeiterfassung!$C$7:$K$372,9,)=0,"",VLOOKUP(C12,Zeiterfassung!$C$7:$K$372,9,)),"")</f>
        <v>+ 0:49</v>
      </c>
      <c r="J12" s="86" t="b">
        <f>IF(ISNUMBER(C12),VLOOKUP(C12,Zeiterfassung!C:L,10,FALSE),"")</f>
        <v>0</v>
      </c>
    </row>
    <row r="13" spans="1:17" ht="24" customHeight="1">
      <c r="A13" s="27"/>
      <c r="B13" s="7" t="str">
        <f t="shared" si="0"/>
        <v>Mi</v>
      </c>
      <c r="C13" s="8">
        <f t="shared" si="1"/>
        <v>46029</v>
      </c>
      <c r="D13" s="42" t="str">
        <f>_xlfn.IFNA(IF(VLOOKUP(C13,Zeiterfassung!$C$7:$F$372,3,)=0,"",VLOOKUP(C13,Zeiterfassung!$C$7:$F$372,3,)),"")</f>
        <v>Team Event</v>
      </c>
      <c r="E13" s="43">
        <f>_xlfn.IFNA(IF(VLOOKUP(C13,Zeiterfassung!$C$7:$F$372,4,)=0,"",VLOOKUP(C13,Zeiterfassung!$C$7:$F$372,4,)),"")</f>
        <v>0.375</v>
      </c>
      <c r="F13" s="43">
        <f>_xlfn.IFNA(IF(VLOOKUP(C13,Zeiterfassung!$C$7:$G$372,5,)=0,"",VLOOKUP(C13,Zeiterfassung!$C$7:$G$372,5,)),"")</f>
        <v>0.66666666666666663</v>
      </c>
      <c r="G13" s="12">
        <f>IF(AND(E13&lt;&gt;"",F13&lt;&gt;""),_xlfn.IFNA(VLOOKUP(C13,Zeiterfassung!$C$7:$H$372,6,),""),"")</f>
        <v>1.5972222222222221E-2</v>
      </c>
      <c r="H13" s="12">
        <f>_xlfn.IFNA(IF(VLOOKUP(C13,Zeiterfassung!$C$7:$I$372,7,)=0,"",VLOOKUP(C13,Zeiterfassung!$C$7:$I$372,7,)),"")</f>
        <v>0.27569444444444441</v>
      </c>
      <c r="I13" s="12" t="str">
        <f>_xlfn.IFNA(IF(VLOOKUP(C13,Zeiterfassung!$C$7:$K$372,9,)=0,"",VLOOKUP(C13,Zeiterfassung!$C$7:$K$372,9,)),"")</f>
        <v>+ 0:37</v>
      </c>
      <c r="J13" s="86" t="b">
        <f>IF(ISNUMBER(C13),VLOOKUP(C13,Zeiterfassung!C:L,10,FALSE),"")</f>
        <v>0</v>
      </c>
    </row>
    <row r="14" spans="1:17" ht="24" customHeight="1">
      <c r="A14" s="27"/>
      <c r="B14" s="7" t="str">
        <f t="shared" si="0"/>
        <v>Do</v>
      </c>
      <c r="C14" s="8">
        <f t="shared" si="1"/>
        <v>46030</v>
      </c>
      <c r="D14" s="42" t="str">
        <f>_xlfn.IFNA(IF(VLOOKUP(C14,Zeiterfassung!$C$7:$F$372,3,)=0,"",VLOOKUP(C14,Zeiterfassung!$C$7:$F$372,3,)),"")</f>
        <v>Geschäftsessen</v>
      </c>
      <c r="E14" s="43">
        <f>_xlfn.IFNA(IF(VLOOKUP(C14,Zeiterfassung!$C$7:$F$372,4,)=0,"",VLOOKUP(C14,Zeiterfassung!$C$7:$F$372,4,)),"")</f>
        <v>0.35416666666666669</v>
      </c>
      <c r="F14" s="43">
        <f>_xlfn.IFNA(IF(VLOOKUP(C14,Zeiterfassung!$C$7:$G$372,5,)=0,"",VLOOKUP(C14,Zeiterfassung!$C$7:$G$372,5,)),"")</f>
        <v>0.66666666666666663</v>
      </c>
      <c r="G14" s="12">
        <f>IF(AND(E14&lt;&gt;"",F14&lt;&gt;""),_xlfn.IFNA(VLOOKUP(C14,Zeiterfassung!$C$7:$H$372,6,),""),"")</f>
        <v>4.1666666666666664E-2</v>
      </c>
      <c r="H14" s="12">
        <f>_xlfn.IFNA(IF(VLOOKUP(C14,Zeiterfassung!$C$7:$I$372,7,)=0,"",VLOOKUP(C14,Zeiterfassung!$C$7:$I$372,7,)),"")</f>
        <v>0.27083333333333326</v>
      </c>
      <c r="I14" s="12" t="str">
        <f>_xlfn.IFNA(IF(VLOOKUP(C14,Zeiterfassung!$C$7:$K$372,9,)=0,"",VLOOKUP(C14,Zeiterfassung!$C$7:$K$372,9,)),"")</f>
        <v>+ 0:30</v>
      </c>
      <c r="J14" s="86" t="b">
        <f>IF(ISNUMBER(C14),VLOOKUP(C14,Zeiterfassung!C:L,10,FALSE),"")</f>
        <v>0</v>
      </c>
    </row>
    <row r="15" spans="1:17" ht="24" customHeight="1">
      <c r="A15" s="27"/>
      <c r="B15" s="7" t="str">
        <f t="shared" si="0"/>
        <v>Fr</v>
      </c>
      <c r="C15" s="8">
        <f t="shared" si="1"/>
        <v>46031</v>
      </c>
      <c r="D15" s="42" t="str">
        <f>_xlfn.IFNA(IF(VLOOKUP(C15,Zeiterfassung!$C$7:$F$372,3,)=0,"",VLOOKUP(C15,Zeiterfassung!$C$7:$F$372,3,)),"")</f>
        <v>Konzentrationsarbeit</v>
      </c>
      <c r="E15" s="43">
        <f>_xlfn.IFNA(IF(VLOOKUP(C15,Zeiterfassung!$C$7:$F$372,4,)=0,"",VLOOKUP(C15,Zeiterfassung!$C$7:$F$372,4,)),"")</f>
        <v>0.38194444444444442</v>
      </c>
      <c r="F15" s="43">
        <f>_xlfn.IFNA(IF(VLOOKUP(C15,Zeiterfassung!$C$7:$G$372,5,)=0,"",VLOOKUP(C15,Zeiterfassung!$C$7:$G$372,5,)),"")</f>
        <v>0.69791666666666663</v>
      </c>
      <c r="G15" s="12">
        <f>IF(AND(E15&lt;&gt;"",F15&lt;&gt;""),_xlfn.IFNA(VLOOKUP(C15,Zeiterfassung!$C$7:$H$372,6,),""),"")</f>
        <v>4.3055555555555555E-2</v>
      </c>
      <c r="H15" s="12">
        <f>_xlfn.IFNA(IF(VLOOKUP(C15,Zeiterfassung!$C$7:$I$372,7,)=0,"",VLOOKUP(C15,Zeiterfassung!$C$7:$I$372,7,)),"")</f>
        <v>0.27291666666666664</v>
      </c>
      <c r="I15" s="12" t="str">
        <f>_xlfn.IFNA(IF(VLOOKUP(C15,Zeiterfassung!$C$7:$K$372,9,)=0,"",VLOOKUP(C15,Zeiterfassung!$C$7:$K$372,9,)),"")</f>
        <v>+ 0:33</v>
      </c>
      <c r="J15" s="86" t="b">
        <f>IF(ISNUMBER(C15),VLOOKUP(C15,Zeiterfassung!C:L,10,FALSE),"")</f>
        <v>0</v>
      </c>
    </row>
    <row r="16" spans="1:17" ht="24" customHeight="1">
      <c r="A16" s="27"/>
      <c r="B16" s="7" t="str">
        <f t="shared" si="0"/>
        <v>Sa</v>
      </c>
      <c r="C16" s="8">
        <f t="shared" si="1"/>
        <v>46032</v>
      </c>
      <c r="D16" s="42" t="str">
        <f>_xlfn.IFNA(IF(VLOOKUP(C16,Zeiterfassung!$C$7:$F$372,3,)=0,"",VLOOKUP(C16,Zeiterfassung!$C$7:$F$372,3,)),"")</f>
        <v/>
      </c>
      <c r="E16" s="43" t="str">
        <f>_xlfn.IFNA(IF(VLOOKUP(C16,Zeiterfassung!$C$7:$F$372,4,)=0,"",VLOOKUP(C16,Zeiterfassung!$C$7:$F$372,4,)),"")</f>
        <v/>
      </c>
      <c r="F16" s="43" t="str">
        <f>_xlfn.IFNA(IF(VLOOKUP(C16,Zeiterfassung!$C$7:$G$372,5,)=0,"",VLOOKUP(C16,Zeiterfassung!$C$7:$G$372,5,)),"")</f>
        <v/>
      </c>
      <c r="G16" s="12" t="str">
        <f>IF(AND(E16&lt;&gt;"",F16&lt;&gt;""),_xlfn.IFNA(VLOOKUP(C16,Zeiterfassung!$C$7:$H$372,6,),""),"")</f>
        <v/>
      </c>
      <c r="H16" s="12" t="str">
        <f>_xlfn.IFNA(IF(VLOOKUP(C16,Zeiterfassung!$C$7:$I$372,7,)=0,"",VLOOKUP(C16,Zeiterfassung!$C$7:$I$372,7,)),"")</f>
        <v/>
      </c>
      <c r="I16" s="12" t="str">
        <f>_xlfn.IFNA(IF(VLOOKUP(C16,Zeiterfassung!$C$7:$K$372,9,)=0,"",VLOOKUP(C16,Zeiterfassung!$C$7:$K$372,9,)),"")</f>
        <v/>
      </c>
      <c r="J16" s="86" t="b">
        <f>IF(ISNUMBER(C16),VLOOKUP(C16,Zeiterfassung!C:L,10,FALSE),"")</f>
        <v>1</v>
      </c>
    </row>
    <row r="17" spans="1:18" ht="24" customHeight="1">
      <c r="A17" s="27"/>
      <c r="B17" s="7" t="str">
        <f t="shared" si="0"/>
        <v>So</v>
      </c>
      <c r="C17" s="8">
        <f t="shared" si="1"/>
        <v>46033</v>
      </c>
      <c r="D17" s="42" t="str">
        <f>_xlfn.IFNA(IF(VLOOKUP(C17,Zeiterfassung!$C$7:$F$372,3,)=0,"",VLOOKUP(C17,Zeiterfassung!$C$7:$F$372,3,)),"")</f>
        <v/>
      </c>
      <c r="E17" s="43" t="str">
        <f>_xlfn.IFNA(IF(VLOOKUP(C17,Zeiterfassung!$C$7:$F$372,4,)=0,"",VLOOKUP(C17,Zeiterfassung!$C$7:$F$372,4,)),"")</f>
        <v/>
      </c>
      <c r="F17" s="43" t="str">
        <f>_xlfn.IFNA(IF(VLOOKUP(C17,Zeiterfassung!$C$7:$G$372,5,)=0,"",VLOOKUP(C17,Zeiterfassung!$C$7:$G$372,5,)),"")</f>
        <v/>
      </c>
      <c r="G17" s="12" t="str">
        <f>IF(AND(E17&lt;&gt;"",F17&lt;&gt;""),_xlfn.IFNA(VLOOKUP(C17,Zeiterfassung!$C$7:$H$372,6,),""),"")</f>
        <v/>
      </c>
      <c r="H17" s="12" t="str">
        <f>_xlfn.IFNA(IF(VLOOKUP(C17,Zeiterfassung!$C$7:$I$372,7,)=0,"",VLOOKUP(C17,Zeiterfassung!$C$7:$I$372,7,)),"")</f>
        <v/>
      </c>
      <c r="I17" s="12" t="str">
        <f>_xlfn.IFNA(IF(VLOOKUP(C17,Zeiterfassung!$C$7:$K$372,9,)=0,"",VLOOKUP(C17,Zeiterfassung!$C$7:$K$372,9,)),"")</f>
        <v/>
      </c>
      <c r="J17" s="86" t="b">
        <f>IF(ISNUMBER(C17),VLOOKUP(C17,Zeiterfassung!C:L,10,FALSE),"")</f>
        <v>1</v>
      </c>
      <c r="R17" s="29" t="s">
        <v>28</v>
      </c>
    </row>
    <row r="18" spans="1:18" ht="24" customHeight="1">
      <c r="A18" s="27"/>
      <c r="B18" s="7" t="str">
        <f t="shared" si="0"/>
        <v>Mo</v>
      </c>
      <c r="C18" s="8">
        <f t="shared" si="1"/>
        <v>46034</v>
      </c>
      <c r="D18" s="42" t="str">
        <f>_xlfn.IFNA(IF(VLOOKUP(C18,Zeiterfassung!$C$7:$F$372,3,)=0,"",VLOOKUP(C18,Zeiterfassung!$C$7:$F$372,3,)),"")</f>
        <v>Videokonferenz</v>
      </c>
      <c r="E18" s="43">
        <f>_xlfn.IFNA(IF(VLOOKUP(C18,Zeiterfassung!$C$7:$F$372,4,)=0,"",VLOOKUP(C18,Zeiterfassung!$C$7:$F$372,4,)),"")</f>
        <v>0.35416666666666669</v>
      </c>
      <c r="F18" s="43">
        <f>_xlfn.IFNA(IF(VLOOKUP(C18,Zeiterfassung!$C$7:$G$372,5,)=0,"",VLOOKUP(C18,Zeiterfassung!$C$7:$G$372,5,)),"")</f>
        <v>0.64583333333333337</v>
      </c>
      <c r="G18" s="12">
        <f>IF(AND(E18&lt;&gt;"",F18&lt;&gt;""),_xlfn.IFNA(VLOOKUP(C18,Zeiterfassung!$C$7:$H$372,6,),""),"")</f>
        <v>1.6666666666666666E-2</v>
      </c>
      <c r="H18" s="12">
        <f>_xlfn.IFNA(IF(VLOOKUP(C18,Zeiterfassung!$C$7:$I$372,7,)=0,"",VLOOKUP(C18,Zeiterfassung!$C$7:$I$372,7,)),"")</f>
        <v>0.27500000000000002</v>
      </c>
      <c r="I18" s="12" t="str">
        <f>_xlfn.IFNA(IF(VLOOKUP(C18,Zeiterfassung!$C$7:$K$372,9,)=0,"",VLOOKUP(C18,Zeiterfassung!$C$7:$K$372,9,)),"")</f>
        <v>+ 0:36</v>
      </c>
      <c r="J18" s="86" t="b">
        <f>IF(ISNUMBER(C18),VLOOKUP(C18,Zeiterfassung!C:L,10,FALSE),"")</f>
        <v>0</v>
      </c>
    </row>
    <row r="19" spans="1:18" ht="24" customHeight="1">
      <c r="A19" s="27"/>
      <c r="B19" s="7" t="str">
        <f t="shared" si="0"/>
        <v>Di</v>
      </c>
      <c r="C19" s="8">
        <f t="shared" si="1"/>
        <v>46035</v>
      </c>
      <c r="D19" s="42" t="str">
        <f>_xlfn.IFNA(IF(VLOOKUP(C19,Zeiterfassung!$C$7:$F$372,3,)=0,"",VLOOKUP(C19,Zeiterfassung!$C$7:$F$372,3,)),"")</f>
        <v>Schulung</v>
      </c>
      <c r="E19" s="43">
        <f>_xlfn.IFNA(IF(VLOOKUP(C19,Zeiterfassung!$C$7:$F$372,4,)=0,"",VLOOKUP(C19,Zeiterfassung!$C$7:$F$372,4,)),"")</f>
        <v>0.38194444444444442</v>
      </c>
      <c r="F19" s="43">
        <f>_xlfn.IFNA(IF(VLOOKUP(C19,Zeiterfassung!$C$7:$G$372,5,)=0,"",VLOOKUP(C19,Zeiterfassung!$C$7:$G$372,5,)),"")</f>
        <v>0.69791666666666663</v>
      </c>
      <c r="G19" s="12">
        <f>IF(AND(E19&lt;&gt;"",F19&lt;&gt;""),_xlfn.IFNA(VLOOKUP(C19,Zeiterfassung!$C$7:$H$372,6,),""),"")</f>
        <v>1.5277777777777777E-2</v>
      </c>
      <c r="H19" s="12">
        <f>_xlfn.IFNA(IF(VLOOKUP(C19,Zeiterfassung!$C$7:$I$372,7,)=0,"",VLOOKUP(C19,Zeiterfassung!$C$7:$I$372,7,)),"")</f>
        <v>0.30069444444444443</v>
      </c>
      <c r="I19" s="12" t="str">
        <f>_xlfn.IFNA(IF(VLOOKUP(C19,Zeiterfassung!$C$7:$K$372,9,)=0,"",VLOOKUP(C19,Zeiterfassung!$C$7:$K$372,9,)),"")</f>
        <v>+ 1:13</v>
      </c>
      <c r="J19" s="86" t="b">
        <f>IF(ISNUMBER(C19),VLOOKUP(C19,Zeiterfassung!C:L,10,FALSE),"")</f>
        <v>0</v>
      </c>
    </row>
    <row r="20" spans="1:18" ht="24" customHeight="1">
      <c r="A20" s="27"/>
      <c r="B20" s="7" t="str">
        <f t="shared" si="0"/>
        <v>Mi</v>
      </c>
      <c r="C20" s="8">
        <f t="shared" si="1"/>
        <v>46036</v>
      </c>
      <c r="D20" s="42" t="str">
        <f>_xlfn.IFNA(IF(VLOOKUP(C20,Zeiterfassung!$C$7:$F$372,3,)=0,"",VLOOKUP(C20,Zeiterfassung!$C$7:$F$372,3,)),"")</f>
        <v>Konzentrationsarbeit</v>
      </c>
      <c r="E20" s="43">
        <f>_xlfn.IFNA(IF(VLOOKUP(C20,Zeiterfassung!$C$7:$F$372,4,)=0,"",VLOOKUP(C20,Zeiterfassung!$C$7:$F$372,4,)),"")</f>
        <v>0.375</v>
      </c>
      <c r="F20" s="43">
        <f>_xlfn.IFNA(IF(VLOOKUP(C20,Zeiterfassung!$C$7:$G$372,5,)=0,"",VLOOKUP(C20,Zeiterfassung!$C$7:$G$372,5,)),"")</f>
        <v>0.68402777777777779</v>
      </c>
      <c r="G20" s="12">
        <f>IF(AND(E20&lt;&gt;"",F20&lt;&gt;""),_xlfn.IFNA(VLOOKUP(C20,Zeiterfassung!$C$7:$H$372,6,),""),"")</f>
        <v>3.125E-2</v>
      </c>
      <c r="H20" s="12">
        <f>_xlfn.IFNA(IF(VLOOKUP(C20,Zeiterfassung!$C$7:$I$372,7,)=0,"",VLOOKUP(C20,Zeiterfassung!$C$7:$I$372,7,)),"")</f>
        <v>0.27777777777777779</v>
      </c>
      <c r="I20" s="12" t="str">
        <f>_xlfn.IFNA(IF(VLOOKUP(C20,Zeiterfassung!$C$7:$K$372,9,)=0,"",VLOOKUP(C20,Zeiterfassung!$C$7:$K$372,9,)),"")</f>
        <v>+ 0:40</v>
      </c>
      <c r="J20" s="86" t="b">
        <f>IF(ISNUMBER(C20),VLOOKUP(C20,Zeiterfassung!C:L,10,FALSE),"")</f>
        <v>0</v>
      </c>
    </row>
    <row r="21" spans="1:18" ht="24" customHeight="1">
      <c r="A21" s="27"/>
      <c r="B21" s="7" t="str">
        <f t="shared" si="0"/>
        <v>Do</v>
      </c>
      <c r="C21" s="8">
        <f t="shared" si="1"/>
        <v>46037</v>
      </c>
      <c r="D21" s="42" t="str">
        <f>_xlfn.IFNA(IF(VLOOKUP(C21,Zeiterfassung!$C$7:$F$372,3,)=0,"",VLOOKUP(C21,Zeiterfassung!$C$7:$F$372,3,)),"")</f>
        <v>Konzentrationsarbeit</v>
      </c>
      <c r="E21" s="43">
        <f>_xlfn.IFNA(IF(VLOOKUP(C21,Zeiterfassung!$C$7:$F$372,4,)=0,"",VLOOKUP(C21,Zeiterfassung!$C$7:$F$372,4,)),"")</f>
        <v>0.38194444444444442</v>
      </c>
      <c r="F21" s="43">
        <f>_xlfn.IFNA(IF(VLOOKUP(C21,Zeiterfassung!$C$7:$G$372,5,)=0,"",VLOOKUP(C21,Zeiterfassung!$C$7:$G$372,5,)),"")</f>
        <v>0.69791666666666663</v>
      </c>
      <c r="G21" s="12">
        <f>IF(AND(E21&lt;&gt;"",F21&lt;&gt;""),_xlfn.IFNA(VLOOKUP(C21,Zeiterfassung!$C$7:$H$372,6,),""),"")</f>
        <v>1.5972222222222221E-2</v>
      </c>
      <c r="H21" s="12">
        <f>_xlfn.IFNA(IF(VLOOKUP(C21,Zeiterfassung!$C$7:$I$372,7,)=0,"",VLOOKUP(C21,Zeiterfassung!$C$7:$I$372,7,)),"")</f>
        <v>0.3</v>
      </c>
      <c r="I21" s="12" t="str">
        <f>_xlfn.IFNA(IF(VLOOKUP(C21,Zeiterfassung!$C$7:$K$372,9,)=0,"",VLOOKUP(C21,Zeiterfassung!$C$7:$K$372,9,)),"")</f>
        <v>+ 1:12</v>
      </c>
      <c r="J21" s="86" t="b">
        <f>IF(ISNUMBER(C21),VLOOKUP(C21,Zeiterfassung!C:L,10,FALSE),"")</f>
        <v>0</v>
      </c>
    </row>
    <row r="22" spans="1:18" ht="24" customHeight="1">
      <c r="A22" s="27"/>
      <c r="B22" s="7" t="str">
        <f t="shared" si="0"/>
        <v>Fr</v>
      </c>
      <c r="C22" s="8">
        <f t="shared" si="1"/>
        <v>46038</v>
      </c>
      <c r="D22" s="42" t="str">
        <f>_xlfn.IFNA(IF(VLOOKUP(C22,Zeiterfassung!$C$7:$F$372,3,)=0,"",VLOOKUP(C22,Zeiterfassung!$C$7:$F$372,3,)),"")</f>
        <v>Geschäftsessen</v>
      </c>
      <c r="E22" s="43">
        <f>_xlfn.IFNA(IF(VLOOKUP(C22,Zeiterfassung!$C$7:$F$372,4,)=0,"",VLOOKUP(C22,Zeiterfassung!$C$7:$F$372,4,)),"")</f>
        <v>0.35416666666666669</v>
      </c>
      <c r="F22" s="43">
        <f>_xlfn.IFNA(IF(VLOOKUP(C22,Zeiterfassung!$C$7:$G$372,5,)=0,"",VLOOKUP(C22,Zeiterfassung!$C$7:$G$372,5,)),"")</f>
        <v>0.41666666666666669</v>
      </c>
      <c r="G22" s="12">
        <f>IF(AND(E22&lt;&gt;"",F22&lt;&gt;""),_xlfn.IFNA(VLOOKUP(C22,Zeiterfassung!$C$7:$H$372,6,),""),"")</f>
        <v>2.0833333333333332E-2</v>
      </c>
      <c r="H22" s="12">
        <f>_xlfn.IFNA(IF(VLOOKUP(C22,Zeiterfassung!$C$7:$I$372,7,)=0,"",VLOOKUP(C22,Zeiterfassung!$C$7:$I$372,7,)),"")</f>
        <v>4.1666666666666671E-2</v>
      </c>
      <c r="I22" s="12" t="str">
        <f>_xlfn.IFNA(IF(VLOOKUP(C22,Zeiterfassung!$C$7:$K$372,9,)=0,"",VLOOKUP(C22,Zeiterfassung!$C$7:$K$372,9,)),"")</f>
        <v>- 5:00</v>
      </c>
      <c r="J22" s="86" t="b">
        <f>IF(ISNUMBER(C22),VLOOKUP(C22,Zeiterfassung!C:L,10,FALSE),"")</f>
        <v>0</v>
      </c>
    </row>
    <row r="23" spans="1:18" ht="24" customHeight="1">
      <c r="A23" s="27"/>
      <c r="B23" s="7" t="str">
        <f t="shared" si="0"/>
        <v>Sa</v>
      </c>
      <c r="C23" s="8">
        <f t="shared" si="1"/>
        <v>46039</v>
      </c>
      <c r="D23" s="42" t="str">
        <f>_xlfn.IFNA(IF(VLOOKUP(C23,Zeiterfassung!$C$7:$F$372,3,)=0,"",VLOOKUP(C23,Zeiterfassung!$C$7:$F$372,3,)),"")</f>
        <v/>
      </c>
      <c r="E23" s="43" t="str">
        <f>_xlfn.IFNA(IF(VLOOKUP(C23,Zeiterfassung!$C$7:$F$372,4,)=0,"",VLOOKUP(C23,Zeiterfassung!$C$7:$F$372,4,)),"")</f>
        <v/>
      </c>
      <c r="F23" s="43" t="str">
        <f>_xlfn.IFNA(IF(VLOOKUP(C23,Zeiterfassung!$C$7:$G$372,5,)=0,"",VLOOKUP(C23,Zeiterfassung!$C$7:$G$372,5,)),"")</f>
        <v/>
      </c>
      <c r="G23" s="12" t="str">
        <f>IF(AND(E23&lt;&gt;"",F23&lt;&gt;""),_xlfn.IFNA(VLOOKUP(C23,Zeiterfassung!$C$7:$H$372,6,),""),"")</f>
        <v/>
      </c>
      <c r="H23" s="12" t="str">
        <f>_xlfn.IFNA(IF(VLOOKUP(C23,Zeiterfassung!$C$7:$I$372,7,)=0,"",VLOOKUP(C23,Zeiterfassung!$C$7:$I$372,7,)),"")</f>
        <v/>
      </c>
      <c r="I23" s="12" t="str">
        <f>_xlfn.IFNA(IF(VLOOKUP(C23,Zeiterfassung!$C$7:$K$372,9,)=0,"",VLOOKUP(C23,Zeiterfassung!$C$7:$K$372,9,)),"")</f>
        <v/>
      </c>
      <c r="J23" s="86" t="b">
        <f>IF(ISNUMBER(C23),VLOOKUP(C23,Zeiterfassung!C:L,10,FALSE),"")</f>
        <v>1</v>
      </c>
    </row>
    <row r="24" spans="1:18" ht="24" customHeight="1">
      <c r="A24" s="27"/>
      <c r="B24" s="7" t="str">
        <f t="shared" si="0"/>
        <v>So</v>
      </c>
      <c r="C24" s="8">
        <f t="shared" si="1"/>
        <v>46040</v>
      </c>
      <c r="D24" s="42" t="str">
        <f>_xlfn.IFNA(IF(VLOOKUP(C24,Zeiterfassung!$C$7:$F$372,3,)=0,"",VLOOKUP(C24,Zeiterfassung!$C$7:$F$372,3,)),"")</f>
        <v/>
      </c>
      <c r="E24" s="43" t="str">
        <f>_xlfn.IFNA(IF(VLOOKUP(C24,Zeiterfassung!$C$7:$F$372,4,)=0,"",VLOOKUP(C24,Zeiterfassung!$C$7:$F$372,4,)),"")</f>
        <v/>
      </c>
      <c r="F24" s="43" t="str">
        <f>_xlfn.IFNA(IF(VLOOKUP(C24,Zeiterfassung!$C$7:$G$372,5,)=0,"",VLOOKUP(C24,Zeiterfassung!$C$7:$G$372,5,)),"")</f>
        <v/>
      </c>
      <c r="G24" s="12" t="str">
        <f>IF(AND(E24&lt;&gt;"",F24&lt;&gt;""),_xlfn.IFNA(VLOOKUP(C24,Zeiterfassung!$C$7:$H$372,6,),""),"")</f>
        <v/>
      </c>
      <c r="H24" s="12" t="str">
        <f>_xlfn.IFNA(IF(VLOOKUP(C24,Zeiterfassung!$C$7:$I$372,7,)=0,"",VLOOKUP(C24,Zeiterfassung!$C$7:$I$372,7,)),"")</f>
        <v/>
      </c>
      <c r="I24" s="12" t="str">
        <f>_xlfn.IFNA(IF(VLOOKUP(C24,Zeiterfassung!$C$7:$K$372,9,)=0,"",VLOOKUP(C24,Zeiterfassung!$C$7:$K$372,9,)),"")</f>
        <v/>
      </c>
      <c r="J24" s="86" t="b">
        <f>IF(ISNUMBER(C24),VLOOKUP(C24,Zeiterfassung!C:L,10,FALSE),"")</f>
        <v>1</v>
      </c>
    </row>
    <row r="25" spans="1:18" ht="24" customHeight="1">
      <c r="A25" s="27"/>
      <c r="B25" s="7" t="str">
        <f t="shared" si="0"/>
        <v>Mo</v>
      </c>
      <c r="C25" s="8">
        <f t="shared" si="1"/>
        <v>46041</v>
      </c>
      <c r="D25" s="42" t="str">
        <f>_xlfn.IFNA(IF(VLOOKUP(C25,Zeiterfassung!$C$7:$F$372,3,)=0,"",VLOOKUP(C25,Zeiterfassung!$C$7:$F$372,3,)),"")</f>
        <v>Videocall mit Projektleiter</v>
      </c>
      <c r="E25" s="43">
        <f>_xlfn.IFNA(IF(VLOOKUP(C25,Zeiterfassung!$C$7:$F$372,4,)=0,"",VLOOKUP(C25,Zeiterfassung!$C$7:$F$372,4,)),"")</f>
        <v>0.38194444444444442</v>
      </c>
      <c r="F25" s="43">
        <f>_xlfn.IFNA(IF(VLOOKUP(C25,Zeiterfassung!$C$7:$G$372,5,)=0,"",VLOOKUP(C25,Zeiterfassung!$C$7:$G$372,5,)),"")</f>
        <v>0.69791666666666663</v>
      </c>
      <c r="G25" s="12">
        <f>IF(AND(E25&lt;&gt;"",F25&lt;&gt;""),_xlfn.IFNA(VLOOKUP(C25,Zeiterfassung!$C$7:$H$372,6,),""),"")</f>
        <v>4.3055555555555555E-2</v>
      </c>
      <c r="H25" s="12">
        <f>_xlfn.IFNA(IF(VLOOKUP(C25,Zeiterfassung!$C$7:$I$372,7,)=0,"",VLOOKUP(C25,Zeiterfassung!$C$7:$I$372,7,)),"")</f>
        <v>0.27291666666666664</v>
      </c>
      <c r="I25" s="12" t="str">
        <f>_xlfn.IFNA(IF(VLOOKUP(C25,Zeiterfassung!$C$7:$K$372,9,)=0,"",VLOOKUP(C25,Zeiterfassung!$C$7:$K$372,9,)),"")</f>
        <v>+ 0:33</v>
      </c>
      <c r="J25" s="86" t="b">
        <f>IF(ISNUMBER(C25),VLOOKUP(C25,Zeiterfassung!C:L,10,FALSE),"")</f>
        <v>0</v>
      </c>
    </row>
    <row r="26" spans="1:18" ht="24" customHeight="1">
      <c r="A26" s="27"/>
      <c r="B26" s="7" t="str">
        <f t="shared" si="0"/>
        <v>Di</v>
      </c>
      <c r="C26" s="8">
        <f t="shared" si="1"/>
        <v>46042</v>
      </c>
      <c r="D26" s="42" t="str">
        <f>_xlfn.IFNA(IF(VLOOKUP(C26,Zeiterfassung!$C$7:$F$372,3,)=0,"",VLOOKUP(C26,Zeiterfassung!$C$7:$F$372,3,)),"")</f>
        <v>Konzentratiosnarbeit</v>
      </c>
      <c r="E26" s="43">
        <f>_xlfn.IFNA(IF(VLOOKUP(C26,Zeiterfassung!$C$7:$F$372,4,)=0,"",VLOOKUP(C26,Zeiterfassung!$C$7:$F$372,4,)),"")</f>
        <v>0.375</v>
      </c>
      <c r="F26" s="43">
        <f>_xlfn.IFNA(IF(VLOOKUP(C26,Zeiterfassung!$C$7:$G$372,5,)=0,"",VLOOKUP(C26,Zeiterfassung!$C$7:$G$372,5,)),"")</f>
        <v>0.67708333333333337</v>
      </c>
      <c r="G26" s="12">
        <f>IF(AND(E26&lt;&gt;"",F26&lt;&gt;""),_xlfn.IFNA(VLOOKUP(C26,Zeiterfassung!$C$7:$H$372,6,),""),"")</f>
        <v>4.5138888888888888E-2</v>
      </c>
      <c r="H26" s="12">
        <f>_xlfn.IFNA(IF(VLOOKUP(C26,Zeiterfassung!$C$7:$I$372,7,)=0,"",VLOOKUP(C26,Zeiterfassung!$C$7:$I$372,7,)),"")</f>
        <v>0.25694444444444448</v>
      </c>
      <c r="I26" s="12" t="str">
        <f>_xlfn.IFNA(IF(VLOOKUP(C26,Zeiterfassung!$C$7:$K$372,9,)=0,"",VLOOKUP(C26,Zeiterfassung!$C$7:$K$372,9,)),"")</f>
        <v>+ 0:10</v>
      </c>
      <c r="J26" s="86" t="b">
        <f>IF(ISNUMBER(C26),VLOOKUP(C26,Zeiterfassung!C:L,10,FALSE),"")</f>
        <v>0</v>
      </c>
    </row>
    <row r="27" spans="1:18" ht="24" customHeight="1">
      <c r="A27" s="27"/>
      <c r="B27" s="7" t="str">
        <f t="shared" si="0"/>
        <v>Mi</v>
      </c>
      <c r="C27" s="8">
        <f t="shared" si="1"/>
        <v>46043</v>
      </c>
      <c r="D27" s="42" t="str">
        <f>_xlfn.IFNA(IF(VLOOKUP(C27,Zeiterfassung!$C$7:$F$372,3,)=0,"",VLOOKUP(C27,Zeiterfassung!$C$7:$F$372,3,)),"")</f>
        <v>Team-Meeting</v>
      </c>
      <c r="E27" s="43">
        <f>_xlfn.IFNA(IF(VLOOKUP(C27,Zeiterfassung!$C$7:$F$372,4,)=0,"",VLOOKUP(C27,Zeiterfassung!$C$7:$F$372,4,)),"")</f>
        <v>0.35416666666666669</v>
      </c>
      <c r="F27" s="43">
        <f>_xlfn.IFNA(IF(VLOOKUP(C27,Zeiterfassung!$C$7:$G$372,5,)=0,"",VLOOKUP(C27,Zeiterfassung!$C$7:$G$372,5,)),"")</f>
        <v>0.63541666666666663</v>
      </c>
      <c r="G27" s="12">
        <f>IF(AND(E27&lt;&gt;"",F27&lt;&gt;""),_xlfn.IFNA(VLOOKUP(C27,Zeiterfassung!$C$7:$H$372,6,),""),"")</f>
        <v>5.9027777777777783E-2</v>
      </c>
      <c r="H27" s="12">
        <f>_xlfn.IFNA(IF(VLOOKUP(C27,Zeiterfassung!$C$7:$I$372,7,)=0,"",VLOOKUP(C27,Zeiterfassung!$C$7:$I$372,7,)),"")</f>
        <v>0.22222222222222215</v>
      </c>
      <c r="I27" s="12" t="str">
        <f>_xlfn.IFNA(IF(VLOOKUP(C27,Zeiterfassung!$C$7:$K$372,9,)=0,"",VLOOKUP(C27,Zeiterfassung!$C$7:$K$372,9,)),"")</f>
        <v>- 0:40</v>
      </c>
      <c r="J27" s="86" t="b">
        <f>IF(ISNUMBER(C27),VLOOKUP(C27,Zeiterfassung!C:L,10,FALSE),"")</f>
        <v>0</v>
      </c>
    </row>
    <row r="28" spans="1:18" ht="24" customHeight="1">
      <c r="A28" s="27"/>
      <c r="B28" s="7" t="str">
        <f t="shared" si="0"/>
        <v>Do</v>
      </c>
      <c r="C28" s="8">
        <f t="shared" si="1"/>
        <v>46044</v>
      </c>
      <c r="D28" s="42" t="str">
        <f>_xlfn.IFNA(IF(VLOOKUP(C28,Zeiterfassung!$C$7:$F$372,3,)=0,"",VLOOKUP(C28,Zeiterfassung!$C$7:$F$372,3,)),"")</f>
        <v>Team-Event</v>
      </c>
      <c r="E28" s="43">
        <f>_xlfn.IFNA(IF(VLOOKUP(C28,Zeiterfassung!$C$7:$F$372,4,)=0,"",VLOOKUP(C28,Zeiterfassung!$C$7:$F$372,4,)),"")</f>
        <v>0.38194444444444442</v>
      </c>
      <c r="F28" s="43">
        <f>_xlfn.IFNA(IF(VLOOKUP(C28,Zeiterfassung!$C$7:$G$372,5,)=0,"",VLOOKUP(C28,Zeiterfassung!$C$7:$G$372,5,)),"")</f>
        <v>0.69791666666666663</v>
      </c>
      <c r="G28" s="12">
        <f>IF(AND(E28&lt;&gt;"",F28&lt;&gt;""),_xlfn.IFNA(VLOOKUP(C28,Zeiterfassung!$C$7:$H$372,6,),""),"")</f>
        <v>1.5972222222222221E-2</v>
      </c>
      <c r="H28" s="12">
        <f>_xlfn.IFNA(IF(VLOOKUP(C28,Zeiterfassung!$C$7:$I$372,7,)=0,"",VLOOKUP(C28,Zeiterfassung!$C$7:$I$372,7,)),"")</f>
        <v>0.3</v>
      </c>
      <c r="I28" s="12" t="str">
        <f>_xlfn.IFNA(IF(VLOOKUP(C28,Zeiterfassung!$C$7:$K$372,9,)=0,"",VLOOKUP(C28,Zeiterfassung!$C$7:$K$372,9,)),"")</f>
        <v>+ 1:12</v>
      </c>
      <c r="J28" s="86" t="b">
        <f>IF(ISNUMBER(C28),VLOOKUP(C28,Zeiterfassung!C:L,10,FALSE),"")</f>
        <v>0</v>
      </c>
    </row>
    <row r="29" spans="1:18" ht="24" customHeight="1">
      <c r="A29" s="27"/>
      <c r="B29" s="7" t="str">
        <f t="shared" si="0"/>
        <v>Fr</v>
      </c>
      <c r="C29" s="8">
        <f t="shared" si="1"/>
        <v>46045</v>
      </c>
      <c r="D29" s="42" t="str">
        <f>_xlfn.IFNA(IF(VLOOKUP(C29,Zeiterfassung!$C$7:$F$372,3,)=0,"",VLOOKUP(C29,Zeiterfassung!$C$7:$F$372,3,)),"")</f>
        <v>Team-Event</v>
      </c>
      <c r="E29" s="43">
        <f>_xlfn.IFNA(IF(VLOOKUP(C29,Zeiterfassung!$C$7:$F$372,4,)=0,"",VLOOKUP(C29,Zeiterfassung!$C$7:$F$372,4,)),"")</f>
        <v>0.375</v>
      </c>
      <c r="F29" s="43">
        <f>_xlfn.IFNA(IF(VLOOKUP(C29,Zeiterfassung!$C$7:$G$372,5,)=0,"",VLOOKUP(C29,Zeiterfassung!$C$7:$G$372,5,)),"")</f>
        <v>0.67708333333333337</v>
      </c>
      <c r="G29" s="12">
        <f>IF(AND(E29&lt;&gt;"",F29&lt;&gt;""),_xlfn.IFNA(VLOOKUP(C29,Zeiterfassung!$C$7:$H$372,6,),""),"")</f>
        <v>4.5138888888888888E-2</v>
      </c>
      <c r="H29" s="12">
        <f>_xlfn.IFNA(IF(VLOOKUP(C29,Zeiterfassung!$C$7:$I$372,7,)=0,"",VLOOKUP(C29,Zeiterfassung!$C$7:$I$372,7,)),"")</f>
        <v>0.25694444444444448</v>
      </c>
      <c r="I29" s="12" t="str">
        <f>_xlfn.IFNA(IF(VLOOKUP(C29,Zeiterfassung!$C$7:$K$372,9,)=0,"",VLOOKUP(C29,Zeiterfassung!$C$7:$K$372,9,)),"")</f>
        <v>+ 0:10</v>
      </c>
      <c r="J29" s="86" t="b">
        <f>IF(ISNUMBER(C29),VLOOKUP(C29,Zeiterfassung!C:L,10,FALSE),"")</f>
        <v>0</v>
      </c>
    </row>
    <row r="30" spans="1:18" ht="24" customHeight="1">
      <c r="A30" s="27"/>
      <c r="B30" s="7" t="str">
        <f t="shared" si="0"/>
        <v>Sa</v>
      </c>
      <c r="C30" s="8">
        <f t="shared" si="1"/>
        <v>46046</v>
      </c>
      <c r="D30" s="42" t="str">
        <f>_xlfn.IFNA(IF(VLOOKUP(C30,Zeiterfassung!$C$7:$F$372,3,)=0,"",VLOOKUP(C30,Zeiterfassung!$C$7:$F$372,3,)),"")</f>
        <v/>
      </c>
      <c r="E30" s="43" t="str">
        <f>_xlfn.IFNA(IF(VLOOKUP(C30,Zeiterfassung!$C$7:$F$372,4,)=0,"",VLOOKUP(C30,Zeiterfassung!$C$7:$F$372,4,)),"")</f>
        <v/>
      </c>
      <c r="F30" s="43" t="str">
        <f>_xlfn.IFNA(IF(VLOOKUP(C30,Zeiterfassung!$C$7:$G$372,5,)=0,"",VLOOKUP(C30,Zeiterfassung!$C$7:$G$372,5,)),"")</f>
        <v/>
      </c>
      <c r="G30" s="12" t="str">
        <f>IF(AND(E30&lt;&gt;"",F30&lt;&gt;""),_xlfn.IFNA(VLOOKUP(C30,Zeiterfassung!$C$7:$H$372,6,),""),"")</f>
        <v/>
      </c>
      <c r="H30" s="12" t="str">
        <f>_xlfn.IFNA(IF(VLOOKUP(C30,Zeiterfassung!$C$7:$I$372,7,)=0,"",VLOOKUP(C30,Zeiterfassung!$C$7:$I$372,7,)),"")</f>
        <v/>
      </c>
      <c r="I30" s="12" t="str">
        <f>_xlfn.IFNA(IF(VLOOKUP(C30,Zeiterfassung!$C$7:$K$372,9,)=0,"",VLOOKUP(C30,Zeiterfassung!$C$7:$K$372,9,)),"")</f>
        <v/>
      </c>
      <c r="J30" s="86" t="b">
        <f>IF(ISNUMBER(C30),VLOOKUP(C30,Zeiterfassung!C:L,10,FALSE),"")</f>
        <v>1</v>
      </c>
    </row>
    <row r="31" spans="1:18" ht="24" customHeight="1">
      <c r="A31" s="27"/>
      <c r="B31" s="7" t="str">
        <f t="shared" si="0"/>
        <v>So</v>
      </c>
      <c r="C31" s="8">
        <f t="shared" si="1"/>
        <v>46047</v>
      </c>
      <c r="D31" s="42" t="str">
        <f>_xlfn.IFNA(IF(VLOOKUP(C31,Zeiterfassung!$C$7:$F$372,3,)=0,"",VLOOKUP(C31,Zeiterfassung!$C$7:$F$372,3,)),"")</f>
        <v/>
      </c>
      <c r="E31" s="43" t="str">
        <f>_xlfn.IFNA(IF(VLOOKUP(C31,Zeiterfassung!$C$7:$F$372,4,)=0,"",VLOOKUP(C31,Zeiterfassung!$C$7:$F$372,4,)),"")</f>
        <v/>
      </c>
      <c r="F31" s="43" t="str">
        <f>_xlfn.IFNA(IF(VLOOKUP(C31,Zeiterfassung!$C$7:$G$372,5,)=0,"",VLOOKUP(C31,Zeiterfassung!$C$7:$G$372,5,)),"")</f>
        <v/>
      </c>
      <c r="G31" s="12" t="str">
        <f>IF(AND(E31&lt;&gt;"",F31&lt;&gt;""),_xlfn.IFNA(VLOOKUP(C31,Zeiterfassung!$C$7:$H$372,6,),""),"")</f>
        <v/>
      </c>
      <c r="H31" s="12" t="str">
        <f>_xlfn.IFNA(IF(VLOOKUP(C31,Zeiterfassung!$C$7:$I$372,7,)=0,"",VLOOKUP(C31,Zeiterfassung!$C$7:$I$372,7,)),"")</f>
        <v/>
      </c>
      <c r="I31" s="12" t="str">
        <f>_xlfn.IFNA(IF(VLOOKUP(C31,Zeiterfassung!$C$7:$K$372,9,)=0,"",VLOOKUP(C31,Zeiterfassung!$C$7:$K$372,9,)),"")</f>
        <v/>
      </c>
      <c r="J31" s="86" t="b">
        <f>IF(ISNUMBER(C31),VLOOKUP(C31,Zeiterfassung!C:L,10,FALSE),"")</f>
        <v>1</v>
      </c>
    </row>
    <row r="32" spans="1:18" ht="24" customHeight="1">
      <c r="A32" s="27"/>
      <c r="B32" s="7" t="str">
        <f t="shared" si="0"/>
        <v>Mo</v>
      </c>
      <c r="C32" s="8">
        <f t="shared" si="1"/>
        <v>46048</v>
      </c>
      <c r="D32" s="42" t="str">
        <f>_xlfn.IFNA(IF(VLOOKUP(C32,Zeiterfassung!$C$7:$F$372,3,)=0,"",VLOOKUP(C32,Zeiterfassung!$C$7:$F$372,3,)),"")</f>
        <v>Konzentrationsarbeit</v>
      </c>
      <c r="E32" s="43">
        <f>_xlfn.IFNA(IF(VLOOKUP(C32,Zeiterfassung!$C$7:$F$372,4,)=0,"",VLOOKUP(C32,Zeiterfassung!$C$7:$F$372,4,)),"")</f>
        <v>0.38194444444444442</v>
      </c>
      <c r="F32" s="43">
        <f>_xlfn.IFNA(IF(VLOOKUP(C32,Zeiterfassung!$C$7:$G$372,5,)=0,"",VLOOKUP(C32,Zeiterfassung!$C$7:$G$372,5,)),"")</f>
        <v>0.69791666666666663</v>
      </c>
      <c r="G32" s="12">
        <f>IF(AND(E32&lt;&gt;"",F32&lt;&gt;""),_xlfn.IFNA(VLOOKUP(C32,Zeiterfassung!$C$7:$H$372,6,),""),"")</f>
        <v>4.3055555555555555E-2</v>
      </c>
      <c r="H32" s="12">
        <f>_xlfn.IFNA(IF(VLOOKUP(C32,Zeiterfassung!$C$7:$I$372,7,)=0,"",VLOOKUP(C32,Zeiterfassung!$C$7:$I$372,7,)),"")</f>
        <v>0.27291666666666664</v>
      </c>
      <c r="I32" s="12" t="str">
        <f>_xlfn.IFNA(IF(VLOOKUP(C32,Zeiterfassung!$C$7:$K$372,9,)=0,"",VLOOKUP(C32,Zeiterfassung!$C$7:$K$372,9,)),"")</f>
        <v>+ 0:33</v>
      </c>
      <c r="J32" s="86" t="b">
        <f>IF(ISNUMBER(C32),VLOOKUP(C32,Zeiterfassung!C:L,10,FALSE),"")</f>
        <v>0</v>
      </c>
    </row>
    <row r="33" spans="1:17" ht="24" customHeight="1">
      <c r="A33" s="27"/>
      <c r="B33" s="7" t="str">
        <f t="shared" si="0"/>
        <v>Di</v>
      </c>
      <c r="C33" s="8">
        <f t="shared" si="1"/>
        <v>46049</v>
      </c>
      <c r="D33" s="42" t="str">
        <f>_xlfn.IFNA(IF(VLOOKUP(C33,Zeiterfassung!$C$7:$F$372,3,)=0,"",VLOOKUP(C33,Zeiterfassung!$C$7:$F$372,3,)),"")</f>
        <v>Schulung</v>
      </c>
      <c r="E33" s="43">
        <f>_xlfn.IFNA(IF(VLOOKUP(C33,Zeiterfassung!$C$7:$F$372,4,)=0,"",VLOOKUP(C33,Zeiterfassung!$C$7:$F$372,4,)),"")</f>
        <v>0.38194444444444442</v>
      </c>
      <c r="F33" s="43">
        <f>_xlfn.IFNA(IF(VLOOKUP(C33,Zeiterfassung!$C$7:$G$372,5,)=0,"",VLOOKUP(C33,Zeiterfassung!$C$7:$G$372,5,)),"")</f>
        <v>0.69791666666666663</v>
      </c>
      <c r="G33" s="12">
        <f>IF(AND(E33&lt;&gt;"",F33&lt;&gt;""),_xlfn.IFNA(VLOOKUP(C33,Zeiterfassung!$C$7:$H$372,6,),""),"")</f>
        <v>1.5972222222222221E-2</v>
      </c>
      <c r="H33" s="12">
        <f>_xlfn.IFNA(IF(VLOOKUP(C33,Zeiterfassung!$C$7:$I$372,7,)=0,"",VLOOKUP(C33,Zeiterfassung!$C$7:$I$372,7,)),"")</f>
        <v>0.3</v>
      </c>
      <c r="I33" s="12" t="str">
        <f>_xlfn.IFNA(IF(VLOOKUP(C33,Zeiterfassung!$C$7:$K$372,9,)=0,"",VLOOKUP(C33,Zeiterfassung!$C$7:$K$372,9,)),"")</f>
        <v>+ 1:12</v>
      </c>
      <c r="J33" s="86" t="b">
        <f>IF(ISNUMBER(C33),VLOOKUP(C33,Zeiterfassung!C:L,10,FALSE),"")</f>
        <v>0</v>
      </c>
    </row>
    <row r="34" spans="1:17" ht="24" customHeight="1">
      <c r="A34" s="29"/>
      <c r="B34" s="7" t="str">
        <f t="shared" si="0"/>
        <v>Mi</v>
      </c>
      <c r="C34" s="8">
        <f t="shared" si="1"/>
        <v>46050</v>
      </c>
      <c r="D34" s="42" t="str">
        <f>_xlfn.IFNA(IF(VLOOKUP(C34,Zeiterfassung!$C$7:$F$372,3,)=0,"",VLOOKUP(C34,Zeiterfassung!$C$7:$F$372,3,)),"")</f>
        <v>Geschäftsessen</v>
      </c>
      <c r="E34" s="43">
        <f>_xlfn.IFNA(IF(VLOOKUP(C34,Zeiterfassung!$C$7:$F$372,4,)=0,"",VLOOKUP(C34,Zeiterfassung!$C$7:$F$372,4,)),"")</f>
        <v>0.375</v>
      </c>
      <c r="F34" s="43">
        <f>_xlfn.IFNA(IF(VLOOKUP(C34,Zeiterfassung!$C$7:$G$372,5,)=0,"",VLOOKUP(C34,Zeiterfassung!$C$7:$G$372,5,)),"")</f>
        <v>0.67708333333333337</v>
      </c>
      <c r="G34" s="12">
        <f>IF(AND(E34&lt;&gt;"",F34&lt;&gt;""),_xlfn.IFNA(VLOOKUP(C34,Zeiterfassung!$C$7:$H$372,6,),""),"")</f>
        <v>4.5138888888888888E-2</v>
      </c>
      <c r="H34" s="12">
        <f>_xlfn.IFNA(IF(VLOOKUP(C34,Zeiterfassung!$C$7:$I$372,7,)=0,"",VLOOKUP(C34,Zeiterfassung!$C$7:$I$372,7,)),"")</f>
        <v>0.25694444444444448</v>
      </c>
      <c r="I34" s="12" t="str">
        <f>_xlfn.IFNA(IF(VLOOKUP(C34,Zeiterfassung!$C$7:$K$372,9,)=0,"",VLOOKUP(C34,Zeiterfassung!$C$7:$K$372,9,)),"")</f>
        <v>+ 0:10</v>
      </c>
      <c r="J34" s="86" t="b">
        <f>IF(ISNUMBER(C34),VLOOKUP(C34,Zeiterfassung!C:L,10,FALSE),"")</f>
        <v>0</v>
      </c>
    </row>
    <row r="35" spans="1:17" ht="24" customHeight="1">
      <c r="A35" s="29"/>
      <c r="B35" s="7" t="str">
        <f t="shared" si="0"/>
        <v>Do</v>
      </c>
      <c r="C35" s="8">
        <f t="shared" si="1"/>
        <v>46051</v>
      </c>
      <c r="D35" s="42" t="str">
        <f>_xlfn.IFNA(IF(VLOOKUP(C35,Zeiterfassung!$C$7:$F$372,3,)=0,"",VLOOKUP(C35,Zeiterfassung!$C$7:$F$372,3,)),"")</f>
        <v>Kundentreffen</v>
      </c>
      <c r="E35" s="43">
        <f>_xlfn.IFNA(IF(VLOOKUP(C35,Zeiterfassung!$C$7:$F$372,4,)=0,"",VLOOKUP(C35,Zeiterfassung!$C$7:$F$372,4,)),"")</f>
        <v>0.35416666666666669</v>
      </c>
      <c r="F35" s="43">
        <f>_xlfn.IFNA(IF(VLOOKUP(C35,Zeiterfassung!$C$7:$G$372,5,)=0,"",VLOOKUP(C35,Zeiterfassung!$C$7:$G$372,5,)),"")</f>
        <v>0.55000000000000004</v>
      </c>
      <c r="G35" s="12">
        <f>IF(AND(E35&lt;&gt;"",F35&lt;&gt;""),_xlfn.IFNA(VLOOKUP(C35,Zeiterfassung!$C$7:$H$372,6,),""),"")</f>
        <v>3.472222222222222E-3</v>
      </c>
      <c r="H35" s="12">
        <f>_xlfn.IFNA(IF(VLOOKUP(C35,Zeiterfassung!$C$7:$I$372,7,)=0,"",VLOOKUP(C35,Zeiterfassung!$C$7:$I$372,7,)),"")</f>
        <v>0.19236111111111115</v>
      </c>
      <c r="I35" s="12" t="str">
        <f>_xlfn.IFNA(IF(VLOOKUP(C35,Zeiterfassung!$C$7:$K$372,9,)=0,"",VLOOKUP(C35,Zeiterfassung!$C$7:$K$372,9,)),"")</f>
        <v>- 1:23</v>
      </c>
      <c r="J35" s="86" t="b">
        <f>IF(ISNUMBER(C35),VLOOKUP(C35,Zeiterfassung!C:L,10,FALSE),"")</f>
        <v>0</v>
      </c>
    </row>
    <row r="36" spans="1:17" ht="24" customHeight="1">
      <c r="A36" s="29"/>
      <c r="B36" s="7" t="str">
        <f t="shared" si="0"/>
        <v>Fr</v>
      </c>
      <c r="C36" s="8">
        <f t="shared" si="1"/>
        <v>46052</v>
      </c>
      <c r="D36" s="42" t="str">
        <f>_xlfn.IFNA(IF(VLOOKUP(C36,Zeiterfassung!$C$7:$F$372,3,)=0,"",VLOOKUP(C36,Zeiterfassung!$C$7:$F$372,3,)),"")</f>
        <v>Sicherheitstraining</v>
      </c>
      <c r="E36" s="43">
        <f>_xlfn.IFNA(IF(VLOOKUP(C36,Zeiterfassung!$C$7:$F$372,4,)=0,"",VLOOKUP(C36,Zeiterfassung!$C$7:$F$372,4,)),"")</f>
        <v>0.375</v>
      </c>
      <c r="F36" s="43">
        <f>_xlfn.IFNA(IF(VLOOKUP(C36,Zeiterfassung!$C$7:$G$372,5,)=0,"",VLOOKUP(C36,Zeiterfassung!$C$7:$G$372,5,)),"")</f>
        <v>0.67708333333333337</v>
      </c>
      <c r="G36" s="12">
        <f>IF(AND(E36&lt;&gt;"",F36&lt;&gt;""),_xlfn.IFNA(VLOOKUP(C36,Zeiterfassung!$C$7:$H$372,6,),""),"")</f>
        <v>4.3055555555555555E-2</v>
      </c>
      <c r="H36" s="12">
        <f>_xlfn.IFNA(IF(VLOOKUP(C36,Zeiterfassung!$C$7:$I$372,7,)=0,"",VLOOKUP(C36,Zeiterfassung!$C$7:$I$372,7,)),"")</f>
        <v>0.2590277777777778</v>
      </c>
      <c r="I36" s="12" t="str">
        <f>_xlfn.IFNA(IF(VLOOKUP(C36,Zeiterfassung!$C$7:$K$372,9,)=0,"",VLOOKUP(C36,Zeiterfassung!$C$7:$K$372,9,)),"")</f>
        <v>+ 0:13</v>
      </c>
      <c r="J36" s="86" t="b">
        <f>IF(ISNUMBER(C36),VLOOKUP(C36,Zeiterfassung!C:L,10,FALSE),"")</f>
        <v>0</v>
      </c>
    </row>
    <row r="37" spans="1:17" ht="24" customHeight="1">
      <c r="A37" s="29"/>
      <c r="B37" s="7" t="str">
        <f t="shared" si="0"/>
        <v>Sa</v>
      </c>
      <c r="C37" s="8">
        <f t="shared" si="1"/>
        <v>46053</v>
      </c>
      <c r="D37" s="42" t="str">
        <f>_xlfn.IFNA(IF(VLOOKUP(C37,Zeiterfassung!$C$7:$F$372,3,)=0,"",VLOOKUP(C37,Zeiterfassung!$C$7:$F$372,3,)),"")</f>
        <v/>
      </c>
      <c r="E37" s="43" t="str">
        <f>_xlfn.IFNA(IF(VLOOKUP(C37,Zeiterfassung!$C$7:$F$372,4,)=0,"",VLOOKUP(C37,Zeiterfassung!$C$7:$F$372,4,)),"")</f>
        <v/>
      </c>
      <c r="F37" s="43" t="str">
        <f>_xlfn.IFNA(IF(VLOOKUP(C37,Zeiterfassung!$C$7:$G$372,5,)=0,"",VLOOKUP(C37,Zeiterfassung!$C$7:$G$372,5,)),"")</f>
        <v/>
      </c>
      <c r="G37" s="12" t="str">
        <f>IF(AND(E37&lt;&gt;"",F37&lt;&gt;""),_xlfn.IFNA(VLOOKUP(C37,Zeiterfassung!$C$7:$H$372,6,),""),"")</f>
        <v/>
      </c>
      <c r="H37" s="12" t="str">
        <f>_xlfn.IFNA(IF(VLOOKUP(C37,Zeiterfassung!$C$7:$I$372,7,)=0,"",VLOOKUP(C37,Zeiterfassung!$C$7:$I$372,7,)),"")</f>
        <v/>
      </c>
      <c r="I37" s="12" t="str">
        <f>_xlfn.IFNA(IF(VLOOKUP(C37,Zeiterfassung!$C$7:$K$372,9,)=0,"",VLOOKUP(C37,Zeiterfassung!$C$7:$K$372,9,)),"")</f>
        <v/>
      </c>
      <c r="J37" s="86" t="b">
        <f>IF(ISNUMBER(C37),VLOOKUP(C37,Zeiterfassung!C:L,10,FALSE),"")</f>
        <v>1</v>
      </c>
    </row>
    <row r="38" spans="1:17" ht="24" customHeight="1">
      <c r="A38" s="29"/>
      <c r="B38" s="7" t="str">
        <f t="shared" si="0"/>
        <v/>
      </c>
      <c r="C38" s="8" t="str">
        <f t="shared" si="1"/>
        <v/>
      </c>
      <c r="D38" s="45" t="str">
        <f>_xlfn.IFNA(IF(VLOOKUP(C38,Zeiterfassung!$C$7:$F$372,3,)=0,"",VLOOKUP(C38,Zeiterfassung!$C$7:$F$372,3,)),"")</f>
        <v/>
      </c>
      <c r="E38" s="43" t="str">
        <f>_xlfn.IFNA(IF(VLOOKUP(C38,Zeiterfassung!$C$7:$F$372,4,)=0,"",VLOOKUP(C38,Zeiterfassung!$C$7:$F$372,4,)),"")</f>
        <v/>
      </c>
      <c r="F38" s="43" t="str">
        <f>_xlfn.IFNA(IF(VLOOKUP(C38,Zeiterfassung!$C$7:$G$372,4,)=0,"",VLOOKUP(C38,Zeiterfassung!$C$7:$G$372,4,)),"")</f>
        <v/>
      </c>
      <c r="G38" s="46" t="str">
        <f>_xlfn.IFNA(IF(AND(VLOOKUP(C38,Zeiterfassung!$C$7:$H$372,5,)=0,F38=""),"",VLOOKUP(C38,Zeiterfassung!$C$7:$H$372,5,)),"")</f>
        <v/>
      </c>
      <c r="H38" s="46" t="str">
        <f>_xlfn.IFNA(IF(VLOOKUP(C38,Zeiterfassung!$C$7:$I$372,6,)=0,"",VLOOKUP(C38,Zeiterfassung!$C$7:$I$372,6,)),"")</f>
        <v/>
      </c>
      <c r="I38" s="12" t="str">
        <f>_xlfn.IFNA(IF(VLOOKUP(C38,Zeiterfassung!$C$7:$K$372,7,)=0,"",VLOOKUP(C38,Zeiterfassung!$C$7:$K$372,7,)),"")</f>
        <v/>
      </c>
      <c r="J38" s="86"/>
    </row>
    <row r="39" spans="1:17" ht="24" customHeight="1">
      <c r="A39" s="29"/>
      <c r="B39" s="7" t="str">
        <f t="shared" si="0"/>
        <v/>
      </c>
      <c r="C39" s="8" t="str">
        <f t="shared" si="1"/>
        <v/>
      </c>
      <c r="D39" s="45" t="str">
        <f>_xlfn.IFNA(IF(VLOOKUP(C39,Zeiterfassung!$C$7:$F$372,3,)=0,"",VLOOKUP(C39,Zeiterfassung!$C$7:$F$372,3,)),"")</f>
        <v/>
      </c>
      <c r="E39" s="43" t="str">
        <f>_xlfn.IFNA(IF(VLOOKUP(C39,Zeiterfassung!$C$7:$F$372,4,)=0,"",VLOOKUP(C39,Zeiterfassung!$C$7:$F$372,4,)),"")</f>
        <v/>
      </c>
      <c r="F39" s="43" t="str">
        <f>_xlfn.IFNA(IF(VLOOKUP(C39,Zeiterfassung!$C$7:$G$372,4,)=0,"",VLOOKUP(C39,Zeiterfassung!$C$7:$G$372,4,)),"")</f>
        <v/>
      </c>
      <c r="G39" s="46" t="str">
        <f>_xlfn.IFNA(IF(AND(VLOOKUP(C39,Zeiterfassung!$C$7:$H$372,5,)=0,F39=""),"",VLOOKUP(C39,Zeiterfassung!$C$7:$H$372,5,)),"")</f>
        <v/>
      </c>
      <c r="H39" s="46" t="str">
        <f>_xlfn.IFNA(IF(VLOOKUP(C39,Zeiterfassung!$C$7:$I$372,6,)=0,"",VLOOKUP(C39,Zeiterfassung!$C$7:$I$372,6,)),"")</f>
        <v/>
      </c>
      <c r="I39" s="12" t="str">
        <f>_xlfn.IFNA(IF(VLOOKUP(C39,Zeiterfassung!$C$7:$K$372,7,)=0,"",VLOOKUP(C39,Zeiterfassung!$C$7:$K$372,7,)),"")</f>
        <v/>
      </c>
      <c r="J39" s="86"/>
    </row>
    <row r="40" spans="1:17" ht="24" customHeight="1">
      <c r="A40" s="29"/>
      <c r="B40" s="7" t="str">
        <f t="shared" si="0"/>
        <v/>
      </c>
      <c r="C40" s="8" t="str">
        <f t="shared" si="1"/>
        <v/>
      </c>
      <c r="D40" s="45" t="str">
        <f>_xlfn.IFNA(IF(VLOOKUP(C40,Zeiterfassung!$C$7:$F$372,3,)=0,"",VLOOKUP(C40,Zeiterfassung!$C$7:$F$372,3,)),"")</f>
        <v/>
      </c>
      <c r="E40" s="13"/>
      <c r="F40" s="13" t="str">
        <f>_xlfn.IFNA(IF(VLOOKUP(C40,Zeiterfassung!$C$7:$G$372,4,)=0,"",VLOOKUP(C40,Zeiterfassung!$C$7:$G$372,4,)),"")</f>
        <v/>
      </c>
      <c r="G40" s="46" t="str">
        <f>_xlfn.IFNA(IF(AND(VLOOKUP(C40,Zeiterfassung!$C$7:$H$372,5,)=0,F40=""),"",VLOOKUP(C40,Zeiterfassung!$C$7:$H$372,5,)),"")</f>
        <v/>
      </c>
      <c r="H40" s="46" t="str">
        <f>_xlfn.IFNA(IF(VLOOKUP(C40,Zeiterfassung!$C$7:$I$372,6,)=0,"",VLOOKUP(C40,Zeiterfassung!$C$7:$I$372,6,)),"")</f>
        <v/>
      </c>
      <c r="I40" s="13"/>
      <c r="J40" s="86"/>
    </row>
    <row r="41" spans="1:17" ht="24" customHeight="1">
      <c r="A41" s="29"/>
      <c r="B41" s="7" t="str">
        <f t="shared" si="0"/>
        <v/>
      </c>
      <c r="C41" s="8" t="str">
        <f t="shared" si="1"/>
        <v/>
      </c>
      <c r="D41" s="45" t="str">
        <f>_xlfn.IFNA(IF(VLOOKUP(C41,Zeiterfassung!$C$7:$F$372,3,)=0,"",VLOOKUP(C41,Zeiterfassung!$C$7:$F$372,3,)),"")</f>
        <v/>
      </c>
      <c r="E41" s="13"/>
      <c r="F41" s="13" t="str">
        <f>_xlfn.IFNA(IF(VLOOKUP(C41,Zeiterfassung!$C$7:$G$372,4,)=0,"",VLOOKUP(C41,Zeiterfassung!$C$7:$G$372,4,)),"")</f>
        <v/>
      </c>
      <c r="G41" s="46" t="str">
        <f>_xlfn.IFNA(IF(AND(VLOOKUP(C41,Zeiterfassung!$C$7:$H$372,5,)=0,F41=""),"",VLOOKUP(C41,Zeiterfassung!$C$7:$H$372,5,)),"")</f>
        <v/>
      </c>
      <c r="H41" s="46" t="str">
        <f>_xlfn.IFNA(IF(VLOOKUP(C41,Zeiterfassung!$C$7:$I$372,6,)=0,"",VLOOKUP(C41,Zeiterfassung!$C$7:$I$372,6,)),"")</f>
        <v/>
      </c>
      <c r="I41" s="13"/>
      <c r="J41" s="86"/>
    </row>
    <row r="42" spans="1:17" ht="24" customHeight="1">
      <c r="A42" s="29"/>
    </row>
    <row r="43" spans="1:17" ht="24" customHeight="1">
      <c r="A43" s="29"/>
    </row>
    <row r="44" spans="1:17" ht="24" customHeight="1">
      <c r="A44" s="29"/>
    </row>
    <row r="45" spans="1:17" ht="24" customHeight="1">
      <c r="A45" s="29"/>
    </row>
    <row r="46" spans="1:17" s="15" customFormat="1" ht="24" customHeight="1">
      <c r="A46" s="29"/>
      <c r="D46" s="47"/>
      <c r="E46" s="107"/>
      <c r="F46" s="48"/>
      <c r="G46" s="48"/>
      <c r="H46" s="48"/>
      <c r="I46" s="48"/>
      <c r="J46" s="69"/>
      <c r="K46" s="69"/>
      <c r="L46" s="69"/>
      <c r="M46" s="69"/>
      <c r="N46" s="69"/>
      <c r="O46" s="69"/>
      <c r="P46" s="69"/>
      <c r="Q46" s="69"/>
    </row>
    <row r="47" spans="1:17" s="15" customFormat="1" ht="24" customHeight="1">
      <c r="A47" s="29"/>
      <c r="D47" s="47"/>
      <c r="E47" s="107"/>
      <c r="F47" s="48"/>
      <c r="G47" s="48"/>
      <c r="H47" s="48"/>
      <c r="I47" s="48"/>
      <c r="J47" s="69"/>
      <c r="K47" s="69"/>
      <c r="L47" s="69"/>
      <c r="M47" s="69"/>
      <c r="N47" s="69"/>
      <c r="O47" s="69"/>
      <c r="P47" s="69"/>
      <c r="Q47" s="69"/>
    </row>
    <row r="48" spans="1:17" s="15" customFormat="1" ht="24" customHeight="1">
      <c r="A48" s="29"/>
      <c r="D48" s="47"/>
      <c r="E48" s="107"/>
      <c r="F48" s="48"/>
      <c r="G48" s="48"/>
      <c r="H48" s="48"/>
      <c r="I48" s="48"/>
      <c r="J48" s="69"/>
      <c r="K48" s="69"/>
      <c r="L48" s="69"/>
      <c r="M48" s="69"/>
      <c r="N48" s="69"/>
      <c r="O48" s="69"/>
      <c r="P48" s="69"/>
      <c r="Q48" s="69"/>
    </row>
    <row r="49" spans="1:17" s="15" customFormat="1" ht="24" customHeight="1">
      <c r="A49" s="29"/>
      <c r="D49" s="47"/>
      <c r="E49" s="107"/>
      <c r="F49" s="48"/>
      <c r="G49" s="48"/>
      <c r="H49" s="48"/>
      <c r="I49" s="48"/>
      <c r="J49" s="69"/>
      <c r="K49" s="69"/>
      <c r="L49" s="69"/>
      <c r="M49" s="69"/>
      <c r="N49" s="69"/>
      <c r="O49" s="69"/>
      <c r="P49" s="69"/>
      <c r="Q49" s="69"/>
    </row>
    <row r="50" spans="1:17" s="15" customFormat="1" ht="24" customHeight="1">
      <c r="A50" s="29"/>
      <c r="D50" s="47"/>
      <c r="E50" s="107"/>
      <c r="F50" s="48"/>
      <c r="G50" s="48"/>
      <c r="H50" s="48"/>
      <c r="I50" s="48"/>
      <c r="J50" s="69"/>
      <c r="K50" s="69"/>
      <c r="L50" s="69"/>
      <c r="M50" s="69"/>
      <c r="N50" s="69"/>
      <c r="O50" s="69"/>
      <c r="P50" s="69"/>
      <c r="Q50" s="69"/>
    </row>
    <row r="51" spans="1:17" s="15" customFormat="1" ht="24" customHeight="1">
      <c r="A51" s="29"/>
      <c r="D51" s="47"/>
      <c r="E51" s="107"/>
      <c r="F51" s="48"/>
      <c r="G51" s="48"/>
      <c r="H51" s="48"/>
      <c r="I51" s="48"/>
      <c r="J51" s="69"/>
      <c r="K51" s="69"/>
      <c r="L51" s="69"/>
      <c r="M51" s="69"/>
      <c r="N51" s="69"/>
      <c r="O51" s="69"/>
      <c r="P51" s="69"/>
      <c r="Q51" s="69"/>
    </row>
    <row r="52" spans="1:17" s="15" customFormat="1" ht="24" customHeight="1">
      <c r="A52" s="29"/>
      <c r="D52" s="47"/>
      <c r="E52" s="107"/>
      <c r="F52" s="48"/>
      <c r="G52" s="48"/>
      <c r="H52" s="48"/>
      <c r="I52" s="48"/>
      <c r="J52" s="69"/>
      <c r="K52" s="69"/>
      <c r="L52" s="69"/>
      <c r="M52" s="69"/>
      <c r="N52" s="69"/>
      <c r="O52" s="69"/>
      <c r="P52" s="69"/>
      <c r="Q52" s="69"/>
    </row>
    <row r="53" spans="1:17" s="15" customFormat="1" ht="24" customHeight="1">
      <c r="A53" s="29"/>
      <c r="D53" s="47"/>
      <c r="E53" s="107"/>
      <c r="F53" s="48"/>
      <c r="G53" s="48"/>
      <c r="H53" s="48"/>
      <c r="I53" s="48"/>
      <c r="J53" s="69"/>
      <c r="K53" s="69"/>
      <c r="L53" s="69"/>
      <c r="M53" s="69"/>
      <c r="N53" s="69"/>
      <c r="O53" s="69"/>
      <c r="P53" s="69"/>
      <c r="Q53" s="69"/>
    </row>
    <row r="54" spans="1:17" s="15" customFormat="1" ht="24" customHeight="1">
      <c r="A54" s="29"/>
      <c r="D54" s="47"/>
      <c r="E54" s="107"/>
      <c r="F54" s="48"/>
      <c r="G54" s="48"/>
      <c r="H54" s="48"/>
      <c r="I54" s="48"/>
      <c r="J54" s="69"/>
      <c r="K54" s="69"/>
      <c r="L54" s="69"/>
      <c r="M54" s="69"/>
      <c r="N54" s="69"/>
      <c r="O54" s="69"/>
      <c r="P54" s="69"/>
      <c r="Q54" s="69"/>
    </row>
    <row r="55" spans="1:17" s="15" customFormat="1" ht="24" customHeight="1">
      <c r="A55" s="29"/>
      <c r="D55" s="47"/>
      <c r="E55" s="107"/>
      <c r="F55" s="48"/>
      <c r="G55" s="48"/>
      <c r="H55" s="48"/>
      <c r="I55" s="48"/>
      <c r="J55" s="69"/>
      <c r="K55" s="69"/>
      <c r="L55" s="69"/>
      <c r="M55" s="69"/>
      <c r="N55" s="69"/>
      <c r="O55" s="69"/>
      <c r="P55" s="69"/>
      <c r="Q55" s="69"/>
    </row>
    <row r="56" spans="1:17" s="15" customFormat="1" ht="24" customHeight="1">
      <c r="A56" s="29"/>
      <c r="D56" s="47"/>
      <c r="E56" s="107"/>
      <c r="F56" s="48"/>
      <c r="G56" s="48"/>
      <c r="H56" s="48"/>
      <c r="I56" s="48"/>
      <c r="J56" s="69"/>
      <c r="K56" s="69"/>
      <c r="L56" s="69"/>
      <c r="M56" s="69"/>
      <c r="N56" s="69"/>
      <c r="O56" s="69"/>
      <c r="P56" s="69"/>
      <c r="Q56" s="69"/>
    </row>
    <row r="57" spans="1:17" s="15" customFormat="1" ht="24" customHeight="1">
      <c r="A57" s="29"/>
      <c r="D57" s="47"/>
      <c r="E57" s="107"/>
      <c r="F57" s="48"/>
      <c r="G57" s="48"/>
      <c r="H57" s="48"/>
      <c r="I57" s="48"/>
      <c r="J57" s="69"/>
      <c r="K57" s="69"/>
      <c r="L57" s="69"/>
      <c r="M57" s="69"/>
      <c r="N57" s="69"/>
      <c r="O57" s="69"/>
      <c r="P57" s="69"/>
      <c r="Q57" s="69"/>
    </row>
    <row r="58" spans="1:17" s="15" customFormat="1" ht="24" customHeight="1">
      <c r="A58" s="29"/>
      <c r="D58" s="47"/>
      <c r="E58" s="107"/>
      <c r="F58" s="48"/>
      <c r="G58" s="48"/>
      <c r="H58" s="48"/>
      <c r="I58" s="48"/>
      <c r="J58" s="69"/>
      <c r="K58" s="69"/>
      <c r="L58" s="69"/>
      <c r="M58" s="69"/>
      <c r="N58" s="69"/>
      <c r="O58" s="69"/>
      <c r="P58" s="69"/>
      <c r="Q58" s="69"/>
    </row>
    <row r="59" spans="1:17" s="15" customFormat="1" ht="24" customHeight="1">
      <c r="A59" s="29"/>
      <c r="D59" s="47"/>
      <c r="E59" s="107"/>
      <c r="F59" s="48"/>
      <c r="G59" s="48"/>
      <c r="H59" s="48"/>
      <c r="I59" s="48"/>
      <c r="J59" s="69"/>
      <c r="K59" s="69"/>
      <c r="L59" s="69"/>
      <c r="M59" s="69"/>
      <c r="N59" s="69"/>
      <c r="O59" s="69"/>
      <c r="P59" s="69"/>
      <c r="Q59" s="69"/>
    </row>
    <row r="60" spans="1:17" s="15" customFormat="1" ht="24" customHeight="1">
      <c r="A60" s="29"/>
      <c r="D60" s="47"/>
      <c r="E60" s="107"/>
      <c r="F60" s="48"/>
      <c r="G60" s="48"/>
      <c r="H60" s="48"/>
      <c r="I60" s="48"/>
      <c r="J60" s="69"/>
      <c r="K60" s="69"/>
      <c r="L60" s="69"/>
      <c r="M60" s="69"/>
      <c r="N60" s="69"/>
      <c r="O60" s="69"/>
      <c r="P60" s="69"/>
      <c r="Q60" s="69"/>
    </row>
    <row r="61" spans="1:17" s="15" customFormat="1" ht="24" customHeight="1">
      <c r="A61" s="29"/>
      <c r="D61" s="47"/>
      <c r="E61" s="107"/>
      <c r="F61" s="48"/>
      <c r="G61" s="48"/>
      <c r="H61" s="48"/>
      <c r="I61" s="48"/>
      <c r="J61" s="69"/>
      <c r="K61" s="69"/>
      <c r="L61" s="69"/>
      <c r="M61" s="69"/>
      <c r="N61" s="69"/>
      <c r="O61" s="69"/>
      <c r="P61" s="69"/>
      <c r="Q61" s="69"/>
    </row>
    <row r="62" spans="1:17" s="15" customFormat="1" ht="24" customHeight="1">
      <c r="A62" s="29"/>
      <c r="D62" s="47"/>
      <c r="E62" s="107"/>
      <c r="F62" s="48"/>
      <c r="G62" s="48"/>
      <c r="H62" s="48"/>
      <c r="I62" s="48"/>
      <c r="J62" s="69"/>
      <c r="K62" s="69"/>
      <c r="L62" s="69"/>
      <c r="M62" s="69"/>
      <c r="N62" s="69"/>
      <c r="O62" s="69"/>
      <c r="P62" s="69"/>
      <c r="Q62" s="69"/>
    </row>
    <row r="63" spans="1:17" s="15" customFormat="1" ht="24" customHeight="1">
      <c r="A63" s="29"/>
      <c r="D63" s="47"/>
      <c r="E63" s="107"/>
      <c r="F63" s="48"/>
      <c r="G63" s="48"/>
      <c r="H63" s="48"/>
      <c r="I63" s="48"/>
      <c r="J63" s="69"/>
      <c r="K63" s="69"/>
      <c r="L63" s="69"/>
      <c r="M63" s="69"/>
      <c r="N63" s="69"/>
      <c r="O63" s="69"/>
      <c r="P63" s="69"/>
      <c r="Q63" s="69"/>
    </row>
    <row r="64" spans="1:17" s="15" customFormat="1" ht="24" customHeight="1">
      <c r="A64" s="29"/>
      <c r="D64" s="47"/>
      <c r="E64" s="107"/>
      <c r="F64" s="48"/>
      <c r="G64" s="48"/>
      <c r="H64" s="48"/>
      <c r="I64" s="48"/>
      <c r="J64" s="69"/>
      <c r="K64" s="69"/>
      <c r="L64" s="69"/>
      <c r="M64" s="69"/>
      <c r="N64" s="69"/>
      <c r="O64" s="69"/>
      <c r="P64" s="69"/>
      <c r="Q64" s="69"/>
    </row>
    <row r="65" spans="1:17" s="15" customFormat="1" ht="24" customHeight="1">
      <c r="A65" s="29"/>
      <c r="D65" s="47"/>
      <c r="E65" s="107"/>
      <c r="F65" s="48"/>
      <c r="G65" s="48"/>
      <c r="H65" s="48"/>
      <c r="I65" s="48"/>
      <c r="J65" s="69"/>
      <c r="K65" s="69"/>
      <c r="L65" s="69"/>
      <c r="M65" s="69"/>
      <c r="N65" s="69"/>
      <c r="O65" s="69"/>
      <c r="P65" s="69"/>
      <c r="Q65" s="69"/>
    </row>
    <row r="66" spans="1:17" s="15" customFormat="1" ht="24" customHeight="1">
      <c r="A66" s="29"/>
      <c r="D66" s="47"/>
      <c r="E66" s="107"/>
      <c r="F66" s="48"/>
      <c r="G66" s="48"/>
      <c r="H66" s="48"/>
      <c r="I66" s="48"/>
      <c r="J66" s="69"/>
      <c r="K66" s="69"/>
      <c r="L66" s="69"/>
      <c r="M66" s="69"/>
      <c r="N66" s="69"/>
      <c r="O66" s="69"/>
      <c r="P66" s="69"/>
      <c r="Q66" s="69"/>
    </row>
    <row r="67" spans="1:17" s="15" customFormat="1" ht="24" customHeight="1">
      <c r="A67" s="29"/>
      <c r="D67" s="47"/>
      <c r="E67" s="107"/>
      <c r="F67" s="48"/>
      <c r="G67" s="48"/>
      <c r="H67" s="48"/>
      <c r="I67" s="48"/>
      <c r="J67" s="69"/>
      <c r="K67" s="69"/>
      <c r="L67" s="69"/>
      <c r="M67" s="69"/>
      <c r="N67" s="69"/>
      <c r="O67" s="69"/>
      <c r="P67" s="69"/>
      <c r="Q67" s="69"/>
    </row>
    <row r="68" spans="1:17" s="15" customFormat="1" ht="24" customHeight="1">
      <c r="A68" s="29"/>
      <c r="D68" s="47"/>
      <c r="E68" s="107"/>
      <c r="F68" s="48"/>
      <c r="G68" s="48"/>
      <c r="H68" s="48"/>
      <c r="I68" s="48"/>
      <c r="J68" s="69"/>
      <c r="K68" s="69"/>
      <c r="L68" s="69"/>
      <c r="M68" s="69"/>
      <c r="N68" s="69"/>
      <c r="O68" s="69"/>
      <c r="P68" s="69"/>
      <c r="Q68" s="69"/>
    </row>
    <row r="69" spans="1:17" s="15" customFormat="1" ht="24" customHeight="1">
      <c r="A69" s="29"/>
      <c r="D69" s="47"/>
      <c r="E69" s="107"/>
      <c r="F69" s="48"/>
      <c r="G69" s="48"/>
      <c r="H69" s="48"/>
      <c r="I69" s="48"/>
      <c r="J69" s="69"/>
      <c r="K69" s="69"/>
      <c r="L69" s="69"/>
      <c r="M69" s="69"/>
      <c r="N69" s="69"/>
      <c r="O69" s="69"/>
      <c r="P69" s="69"/>
      <c r="Q69" s="69"/>
    </row>
    <row r="70" spans="1:17" s="15" customFormat="1" ht="24" customHeight="1">
      <c r="A70" s="29"/>
      <c r="D70" s="47"/>
      <c r="E70" s="107"/>
      <c r="F70" s="48"/>
      <c r="G70" s="48"/>
      <c r="H70" s="48"/>
      <c r="I70" s="48"/>
      <c r="J70" s="69"/>
      <c r="K70" s="69"/>
      <c r="L70" s="69"/>
      <c r="M70" s="69"/>
      <c r="N70" s="69"/>
      <c r="O70" s="69"/>
      <c r="P70" s="69"/>
      <c r="Q70" s="69"/>
    </row>
    <row r="71" spans="1:17" s="15" customFormat="1" ht="24" customHeight="1">
      <c r="A71" s="29"/>
      <c r="D71" s="47"/>
      <c r="E71" s="107"/>
      <c r="F71" s="48"/>
      <c r="G71" s="48"/>
      <c r="H71" s="48"/>
      <c r="I71" s="48"/>
      <c r="J71" s="69"/>
      <c r="K71" s="69"/>
      <c r="L71" s="69"/>
      <c r="M71" s="69"/>
      <c r="N71" s="69"/>
      <c r="O71" s="69"/>
      <c r="P71" s="69"/>
      <c r="Q71" s="69"/>
    </row>
    <row r="72" spans="1:17" s="15" customFormat="1" ht="24" customHeight="1">
      <c r="A72" s="29"/>
      <c r="D72" s="47"/>
      <c r="E72" s="107"/>
      <c r="F72" s="48"/>
      <c r="G72" s="48"/>
      <c r="H72" s="48"/>
      <c r="I72" s="48"/>
      <c r="J72" s="69"/>
      <c r="K72" s="69"/>
      <c r="L72" s="69"/>
      <c r="M72" s="69"/>
      <c r="N72" s="69"/>
      <c r="O72" s="69"/>
      <c r="P72" s="69"/>
      <c r="Q72" s="69"/>
    </row>
    <row r="73" spans="1:17" s="15" customFormat="1" ht="24" customHeight="1">
      <c r="A73" s="29"/>
      <c r="D73" s="47"/>
      <c r="E73" s="107"/>
      <c r="F73" s="48"/>
      <c r="G73" s="48"/>
      <c r="H73" s="48"/>
      <c r="I73" s="48"/>
      <c r="J73" s="69"/>
      <c r="K73" s="69"/>
      <c r="L73" s="69"/>
      <c r="M73" s="69"/>
      <c r="N73" s="69"/>
      <c r="O73" s="69"/>
      <c r="P73" s="69"/>
      <c r="Q73" s="69"/>
    </row>
    <row r="74" spans="1:17" s="15" customFormat="1" ht="24" customHeight="1">
      <c r="A74" s="29"/>
      <c r="D74" s="47"/>
      <c r="E74" s="107"/>
      <c r="F74" s="48"/>
      <c r="G74" s="48"/>
      <c r="H74" s="48"/>
      <c r="I74" s="48"/>
      <c r="J74" s="69"/>
      <c r="K74" s="69"/>
      <c r="L74" s="69"/>
      <c r="M74" s="69"/>
      <c r="N74" s="69"/>
      <c r="O74" s="69"/>
      <c r="P74" s="69"/>
      <c r="Q74" s="69"/>
    </row>
    <row r="75" spans="1:17" s="15" customFormat="1" ht="24" customHeight="1">
      <c r="A75" s="29"/>
      <c r="D75" s="47"/>
      <c r="E75" s="107"/>
      <c r="F75" s="48"/>
      <c r="G75" s="48"/>
      <c r="H75" s="48"/>
      <c r="I75" s="48"/>
      <c r="J75" s="69"/>
      <c r="K75" s="69"/>
      <c r="L75" s="69"/>
      <c r="M75" s="69"/>
      <c r="N75" s="69"/>
      <c r="O75" s="69"/>
      <c r="P75" s="69"/>
      <c r="Q75" s="69"/>
    </row>
    <row r="76" spans="1:17" s="15" customFormat="1" ht="24" customHeight="1">
      <c r="A76" s="29"/>
      <c r="D76" s="47"/>
      <c r="E76" s="107"/>
      <c r="F76" s="48"/>
      <c r="G76" s="48"/>
      <c r="H76" s="48"/>
      <c r="I76" s="48"/>
      <c r="J76" s="69"/>
      <c r="K76" s="69"/>
      <c r="L76" s="69"/>
      <c r="M76" s="69"/>
      <c r="N76" s="69"/>
      <c r="O76" s="69"/>
      <c r="P76" s="69"/>
      <c r="Q76" s="69"/>
    </row>
    <row r="77" spans="1:17" s="15" customFormat="1" ht="24" customHeight="1">
      <c r="A77" s="29"/>
      <c r="D77" s="47"/>
      <c r="E77" s="107"/>
      <c r="F77" s="48"/>
      <c r="G77" s="48"/>
      <c r="H77" s="48"/>
      <c r="I77" s="48"/>
      <c r="J77" s="69"/>
      <c r="K77" s="69"/>
      <c r="L77" s="69"/>
      <c r="M77" s="69"/>
      <c r="N77" s="69"/>
      <c r="O77" s="69"/>
      <c r="P77" s="69"/>
      <c r="Q77" s="69"/>
    </row>
    <row r="78" spans="1:17" s="15" customFormat="1" ht="24" customHeight="1">
      <c r="A78" s="29"/>
      <c r="D78" s="47"/>
      <c r="E78" s="107"/>
      <c r="F78" s="48"/>
      <c r="G78" s="48"/>
      <c r="H78" s="48"/>
      <c r="I78" s="48"/>
      <c r="J78" s="69"/>
      <c r="K78" s="69"/>
      <c r="L78" s="69"/>
      <c r="M78" s="69"/>
      <c r="N78" s="69"/>
      <c r="O78" s="69"/>
      <c r="P78" s="69"/>
      <c r="Q78" s="69"/>
    </row>
    <row r="79" spans="1:17" s="15" customFormat="1" ht="24" customHeight="1">
      <c r="A79" s="29"/>
      <c r="D79" s="47"/>
      <c r="E79" s="107"/>
      <c r="F79" s="48"/>
      <c r="G79" s="48"/>
      <c r="H79" s="48"/>
      <c r="I79" s="48"/>
      <c r="J79" s="69"/>
      <c r="K79" s="69"/>
      <c r="L79" s="69"/>
      <c r="M79" s="69"/>
      <c r="N79" s="69"/>
      <c r="O79" s="69"/>
      <c r="P79" s="69"/>
      <c r="Q79" s="69"/>
    </row>
    <row r="80" spans="1:17" s="15" customFormat="1" ht="24" customHeight="1">
      <c r="A80" s="29"/>
      <c r="D80" s="47"/>
      <c r="E80" s="107"/>
      <c r="F80" s="48"/>
      <c r="G80" s="48"/>
      <c r="H80" s="48"/>
      <c r="I80" s="48"/>
      <c r="J80" s="69"/>
      <c r="K80" s="69"/>
      <c r="L80" s="69"/>
      <c r="M80" s="69"/>
      <c r="N80" s="69"/>
      <c r="O80" s="69"/>
      <c r="P80" s="69"/>
      <c r="Q80" s="69"/>
    </row>
    <row r="81" spans="1:17" s="15" customFormat="1" ht="24" customHeight="1">
      <c r="A81" s="29"/>
      <c r="D81" s="47"/>
      <c r="E81" s="107"/>
      <c r="F81" s="48"/>
      <c r="G81" s="48"/>
      <c r="H81" s="48"/>
      <c r="I81" s="48"/>
      <c r="J81" s="69"/>
      <c r="K81" s="69"/>
      <c r="L81" s="69"/>
      <c r="M81" s="69"/>
      <c r="N81" s="69"/>
      <c r="O81" s="69"/>
      <c r="P81" s="69"/>
      <c r="Q81" s="69"/>
    </row>
    <row r="82" spans="1:17" s="15" customFormat="1" ht="24" customHeight="1">
      <c r="A82" s="29"/>
      <c r="D82" s="47"/>
      <c r="E82" s="107"/>
      <c r="F82" s="48"/>
      <c r="G82" s="48"/>
      <c r="H82" s="48"/>
      <c r="I82" s="48"/>
      <c r="J82" s="69"/>
      <c r="K82" s="69"/>
      <c r="L82" s="69"/>
      <c r="M82" s="69"/>
      <c r="N82" s="69"/>
      <c r="O82" s="69"/>
      <c r="P82" s="69"/>
      <c r="Q82" s="69"/>
    </row>
    <row r="83" spans="1:17" s="15" customFormat="1" ht="24" customHeight="1">
      <c r="A83" s="29"/>
      <c r="D83" s="47"/>
      <c r="E83" s="107"/>
      <c r="F83" s="48"/>
      <c r="G83" s="48"/>
      <c r="H83" s="48"/>
      <c r="I83" s="48"/>
      <c r="J83" s="69"/>
      <c r="K83" s="69"/>
      <c r="L83" s="69"/>
      <c r="M83" s="69"/>
      <c r="N83" s="69"/>
      <c r="O83" s="69"/>
      <c r="P83" s="69"/>
      <c r="Q83" s="69"/>
    </row>
    <row r="84" spans="1:17" s="15" customFormat="1" ht="24" customHeight="1">
      <c r="A84" s="29"/>
      <c r="D84" s="47"/>
      <c r="E84" s="107"/>
      <c r="F84" s="48"/>
      <c r="G84" s="48"/>
      <c r="H84" s="48"/>
      <c r="I84" s="48"/>
      <c r="J84" s="69"/>
      <c r="K84" s="69"/>
      <c r="L84" s="69"/>
      <c r="M84" s="69"/>
      <c r="N84" s="69"/>
      <c r="O84" s="69"/>
      <c r="P84" s="69"/>
      <c r="Q84" s="69"/>
    </row>
    <row r="85" spans="1:17" s="15" customFormat="1" ht="24" customHeight="1">
      <c r="A85" s="29"/>
      <c r="D85" s="47"/>
      <c r="E85" s="107"/>
      <c r="F85" s="48"/>
      <c r="G85" s="48"/>
      <c r="H85" s="48"/>
      <c r="I85" s="48"/>
      <c r="J85" s="69"/>
      <c r="K85" s="69"/>
      <c r="L85" s="69"/>
      <c r="M85" s="69"/>
      <c r="N85" s="69"/>
      <c r="O85" s="69"/>
      <c r="P85" s="69"/>
      <c r="Q85" s="69"/>
    </row>
    <row r="86" spans="1:17" s="15" customFormat="1" ht="24" customHeight="1">
      <c r="A86" s="29"/>
      <c r="D86" s="47"/>
      <c r="E86" s="107"/>
      <c r="F86" s="48"/>
      <c r="G86" s="48"/>
      <c r="H86" s="48"/>
      <c r="I86" s="48"/>
      <c r="J86" s="69"/>
      <c r="K86" s="69"/>
      <c r="L86" s="69"/>
      <c r="M86" s="69"/>
      <c r="N86" s="69"/>
      <c r="O86" s="69"/>
      <c r="P86" s="69"/>
      <c r="Q86" s="69"/>
    </row>
    <row r="87" spans="1:17" s="15" customFormat="1" ht="24" customHeight="1">
      <c r="A87" s="29"/>
      <c r="D87" s="47"/>
      <c r="E87" s="107"/>
      <c r="F87" s="48"/>
      <c r="G87" s="48"/>
      <c r="H87" s="48"/>
      <c r="I87" s="48"/>
      <c r="J87" s="69"/>
      <c r="K87" s="69"/>
      <c r="L87" s="69"/>
      <c r="M87" s="69"/>
      <c r="N87" s="69"/>
      <c r="O87" s="69"/>
      <c r="P87" s="69"/>
      <c r="Q87" s="69"/>
    </row>
    <row r="88" spans="1:17" s="15" customFormat="1" ht="24" customHeight="1">
      <c r="A88" s="29"/>
      <c r="D88" s="47"/>
      <c r="E88" s="107"/>
      <c r="F88" s="48"/>
      <c r="G88" s="48"/>
      <c r="H88" s="48"/>
      <c r="I88" s="48"/>
      <c r="J88" s="69"/>
      <c r="K88" s="69"/>
      <c r="L88" s="69"/>
      <c r="M88" s="69"/>
      <c r="N88" s="69"/>
      <c r="O88" s="69"/>
      <c r="P88" s="69"/>
      <c r="Q88" s="69"/>
    </row>
    <row r="89" spans="1:17" s="15" customFormat="1" ht="24" customHeight="1">
      <c r="A89" s="29"/>
      <c r="D89" s="47"/>
      <c r="E89" s="107"/>
      <c r="F89" s="48"/>
      <c r="G89" s="48"/>
      <c r="H89" s="48"/>
      <c r="I89" s="48"/>
      <c r="J89" s="69"/>
      <c r="K89" s="69"/>
      <c r="L89" s="69"/>
      <c r="M89" s="69"/>
      <c r="N89" s="69"/>
      <c r="O89" s="69"/>
      <c r="P89" s="69"/>
      <c r="Q89" s="69"/>
    </row>
    <row r="90" spans="1:17" s="15" customFormat="1" ht="24" customHeight="1">
      <c r="A90" s="29"/>
      <c r="D90" s="47"/>
      <c r="E90" s="107"/>
      <c r="F90" s="48"/>
      <c r="G90" s="48"/>
      <c r="H90" s="48"/>
      <c r="I90" s="48"/>
      <c r="J90" s="69"/>
      <c r="K90" s="69"/>
      <c r="L90" s="69"/>
      <c r="M90" s="69"/>
      <c r="N90" s="69"/>
      <c r="O90" s="69"/>
      <c r="P90" s="69"/>
      <c r="Q90" s="69"/>
    </row>
    <row r="91" spans="1:17" s="15" customFormat="1" ht="24" customHeight="1">
      <c r="A91" s="29"/>
      <c r="D91" s="47"/>
      <c r="E91" s="107"/>
      <c r="F91" s="48"/>
      <c r="G91" s="48"/>
      <c r="H91" s="48"/>
      <c r="I91" s="48"/>
      <c r="J91" s="69"/>
      <c r="K91" s="69"/>
      <c r="L91" s="69"/>
      <c r="M91" s="69"/>
      <c r="N91" s="69"/>
      <c r="O91" s="69"/>
      <c r="P91" s="69"/>
      <c r="Q91" s="69"/>
    </row>
    <row r="92" spans="1:17" s="15" customFormat="1" ht="24" customHeight="1">
      <c r="A92" s="29"/>
      <c r="D92" s="47"/>
      <c r="E92" s="107"/>
      <c r="F92" s="48"/>
      <c r="G92" s="48"/>
      <c r="H92" s="48"/>
      <c r="I92" s="48"/>
      <c r="J92" s="69"/>
      <c r="K92" s="69"/>
      <c r="L92" s="69"/>
      <c r="M92" s="69"/>
      <c r="N92" s="69"/>
      <c r="O92" s="69"/>
      <c r="P92" s="69"/>
      <c r="Q92" s="69"/>
    </row>
    <row r="93" spans="1:17" s="15" customFormat="1" ht="24" customHeight="1">
      <c r="A93" s="29"/>
      <c r="D93" s="47"/>
      <c r="E93" s="107"/>
      <c r="F93" s="48"/>
      <c r="G93" s="48"/>
      <c r="H93" s="48"/>
      <c r="I93" s="48"/>
      <c r="J93" s="69"/>
      <c r="K93" s="69"/>
      <c r="L93" s="69"/>
      <c r="M93" s="69"/>
      <c r="N93" s="69"/>
      <c r="O93" s="69"/>
      <c r="P93" s="69"/>
      <c r="Q93" s="69"/>
    </row>
    <row r="94" spans="1:17" s="15" customFormat="1" ht="24" customHeight="1">
      <c r="A94" s="29"/>
      <c r="D94" s="47"/>
      <c r="E94" s="107"/>
      <c r="F94" s="48"/>
      <c r="G94" s="48"/>
      <c r="H94" s="48"/>
      <c r="I94" s="48"/>
      <c r="J94" s="69"/>
      <c r="K94" s="69"/>
      <c r="L94" s="69"/>
      <c r="M94" s="69"/>
      <c r="N94" s="69"/>
      <c r="O94" s="69"/>
      <c r="P94" s="69"/>
      <c r="Q94" s="69"/>
    </row>
    <row r="95" spans="1:17" s="15" customFormat="1" ht="24" customHeight="1">
      <c r="A95" s="29"/>
      <c r="D95" s="47"/>
      <c r="E95" s="107"/>
      <c r="F95" s="48"/>
      <c r="G95" s="48"/>
      <c r="H95" s="48"/>
      <c r="I95" s="48"/>
      <c r="J95" s="69"/>
      <c r="K95" s="69"/>
      <c r="L95" s="69"/>
      <c r="M95" s="69"/>
      <c r="N95" s="69"/>
      <c r="O95" s="69"/>
      <c r="P95" s="69"/>
      <c r="Q95" s="69"/>
    </row>
    <row r="96" spans="1:17" s="15" customFormat="1" ht="24" customHeight="1">
      <c r="A96" s="29"/>
      <c r="D96" s="47"/>
      <c r="E96" s="107"/>
      <c r="F96" s="48"/>
      <c r="G96" s="48"/>
      <c r="H96" s="48"/>
      <c r="I96" s="48"/>
      <c r="J96" s="69"/>
      <c r="K96" s="69"/>
      <c r="L96" s="69"/>
      <c r="M96" s="69"/>
      <c r="N96" s="69"/>
      <c r="O96" s="69"/>
      <c r="P96" s="69"/>
      <c r="Q96" s="69"/>
    </row>
    <row r="97" spans="1:17" s="15" customFormat="1" ht="24" customHeight="1">
      <c r="A97" s="29"/>
      <c r="D97" s="47"/>
      <c r="E97" s="107"/>
      <c r="F97" s="48"/>
      <c r="G97" s="48"/>
      <c r="H97" s="48"/>
      <c r="I97" s="48"/>
      <c r="J97" s="69"/>
      <c r="K97" s="69"/>
      <c r="L97" s="69"/>
      <c r="M97" s="69"/>
      <c r="N97" s="69"/>
      <c r="O97" s="69"/>
      <c r="P97" s="69"/>
      <c r="Q97" s="69"/>
    </row>
    <row r="98" spans="1:17" s="15" customFormat="1" ht="24" customHeight="1">
      <c r="A98" s="29"/>
      <c r="D98" s="47"/>
      <c r="E98" s="107"/>
      <c r="F98" s="48"/>
      <c r="G98" s="48"/>
      <c r="H98" s="48"/>
      <c r="I98" s="48"/>
      <c r="J98" s="69"/>
      <c r="K98" s="69"/>
      <c r="L98" s="69"/>
      <c r="M98" s="69"/>
      <c r="N98" s="69"/>
      <c r="O98" s="69"/>
      <c r="P98" s="69"/>
      <c r="Q98" s="69"/>
    </row>
    <row r="99" spans="1:17" s="15" customFormat="1" ht="24" customHeight="1">
      <c r="A99" s="29"/>
      <c r="D99" s="47"/>
      <c r="E99" s="107"/>
      <c r="F99" s="48"/>
      <c r="G99" s="48"/>
      <c r="H99" s="48"/>
      <c r="I99" s="48"/>
      <c r="J99" s="69"/>
      <c r="K99" s="69"/>
      <c r="L99" s="69"/>
      <c r="M99" s="69"/>
      <c r="N99" s="69"/>
      <c r="O99" s="69"/>
      <c r="P99" s="69"/>
      <c r="Q99" s="69"/>
    </row>
    <row r="100" spans="1:17" s="15" customFormat="1" ht="24" customHeight="1">
      <c r="A100" s="29"/>
      <c r="D100" s="47"/>
      <c r="E100" s="107"/>
      <c r="F100" s="48"/>
      <c r="G100" s="48"/>
      <c r="H100" s="48"/>
      <c r="I100" s="48"/>
      <c r="J100" s="69"/>
      <c r="K100" s="69"/>
      <c r="L100" s="69"/>
      <c r="M100" s="69"/>
      <c r="N100" s="69"/>
      <c r="O100" s="69"/>
      <c r="P100" s="69"/>
      <c r="Q100" s="69"/>
    </row>
    <row r="101" spans="1:17" s="15" customFormat="1" ht="24" customHeight="1">
      <c r="A101" s="29"/>
      <c r="D101" s="47"/>
      <c r="E101" s="107"/>
      <c r="F101" s="48"/>
      <c r="G101" s="48"/>
      <c r="H101" s="48"/>
      <c r="I101" s="48"/>
      <c r="J101" s="69"/>
      <c r="K101" s="69"/>
      <c r="L101" s="69"/>
      <c r="M101" s="69"/>
      <c r="N101" s="69"/>
      <c r="O101" s="69"/>
      <c r="P101" s="69"/>
      <c r="Q101" s="69"/>
    </row>
    <row r="102" spans="1:17" s="15" customFormat="1" ht="24" customHeight="1">
      <c r="A102" s="29"/>
      <c r="D102" s="47"/>
      <c r="E102" s="107"/>
      <c r="F102" s="48"/>
      <c r="G102" s="48"/>
      <c r="H102" s="48"/>
      <c r="I102" s="48"/>
      <c r="J102" s="69"/>
      <c r="K102" s="69"/>
      <c r="L102" s="69"/>
      <c r="M102" s="69"/>
      <c r="N102" s="69"/>
      <c r="O102" s="69"/>
      <c r="P102" s="69"/>
      <c r="Q102" s="69"/>
    </row>
    <row r="103" spans="1:17" s="15" customFormat="1" ht="24" customHeight="1">
      <c r="A103" s="29"/>
      <c r="D103" s="47"/>
      <c r="E103" s="107"/>
      <c r="F103" s="48"/>
      <c r="G103" s="48"/>
      <c r="H103" s="48"/>
      <c r="I103" s="48"/>
      <c r="J103" s="69"/>
      <c r="K103" s="69"/>
      <c r="L103" s="69"/>
      <c r="M103" s="69"/>
      <c r="N103" s="69"/>
      <c r="O103" s="69"/>
      <c r="P103" s="69"/>
      <c r="Q103" s="69"/>
    </row>
    <row r="104" spans="1:17" s="15" customFormat="1" ht="24" customHeight="1">
      <c r="A104" s="29"/>
      <c r="D104" s="47"/>
      <c r="E104" s="107"/>
      <c r="F104" s="48"/>
      <c r="G104" s="48"/>
      <c r="H104" s="48"/>
      <c r="I104" s="48"/>
      <c r="J104" s="69"/>
      <c r="K104" s="69"/>
      <c r="L104" s="69"/>
      <c r="M104" s="69"/>
      <c r="N104" s="69"/>
      <c r="O104" s="69"/>
      <c r="P104" s="69"/>
      <c r="Q104" s="69"/>
    </row>
    <row r="105" spans="1:17" s="15" customFormat="1" ht="24" customHeight="1">
      <c r="A105" s="29"/>
      <c r="D105" s="47"/>
      <c r="E105" s="107"/>
      <c r="F105" s="48"/>
      <c r="G105" s="48"/>
      <c r="H105" s="48"/>
      <c r="I105" s="48"/>
      <c r="J105" s="69"/>
      <c r="K105" s="69"/>
      <c r="L105" s="69"/>
      <c r="M105" s="69"/>
      <c r="N105" s="69"/>
      <c r="O105" s="69"/>
      <c r="P105" s="69"/>
      <c r="Q105" s="69"/>
    </row>
    <row r="106" spans="1:17" s="15" customFormat="1" ht="24" customHeight="1">
      <c r="A106" s="29"/>
      <c r="D106" s="47"/>
      <c r="E106" s="107"/>
      <c r="F106" s="48"/>
      <c r="G106" s="48"/>
      <c r="H106" s="48"/>
      <c r="I106" s="48"/>
      <c r="J106" s="69"/>
      <c r="K106" s="69"/>
      <c r="L106" s="69"/>
      <c r="M106" s="69"/>
      <c r="N106" s="69"/>
      <c r="O106" s="69"/>
      <c r="P106" s="69"/>
      <c r="Q106" s="69"/>
    </row>
    <row r="107" spans="1:17" s="15" customFormat="1" ht="24" customHeight="1">
      <c r="A107" s="29"/>
      <c r="D107" s="47"/>
      <c r="E107" s="107"/>
      <c r="F107" s="48"/>
      <c r="G107" s="48"/>
      <c r="H107" s="48"/>
      <c r="I107" s="48"/>
      <c r="J107" s="69"/>
      <c r="K107" s="69"/>
      <c r="L107" s="69"/>
      <c r="M107" s="69"/>
      <c r="N107" s="69"/>
      <c r="O107" s="69"/>
      <c r="P107" s="69"/>
      <c r="Q107" s="69"/>
    </row>
    <row r="108" spans="1:17" s="15" customFormat="1" ht="24" customHeight="1">
      <c r="A108" s="29"/>
      <c r="D108" s="47"/>
      <c r="E108" s="107"/>
      <c r="F108" s="48"/>
      <c r="G108" s="48"/>
      <c r="H108" s="48"/>
      <c r="I108" s="48"/>
      <c r="J108" s="69"/>
      <c r="K108" s="69"/>
      <c r="L108" s="69"/>
      <c r="M108" s="69"/>
      <c r="N108" s="69"/>
      <c r="O108" s="69"/>
      <c r="P108" s="69"/>
      <c r="Q108" s="69"/>
    </row>
    <row r="109" spans="1:17" s="15" customFormat="1" ht="24" customHeight="1">
      <c r="A109" s="29"/>
      <c r="D109" s="47"/>
      <c r="E109" s="107"/>
      <c r="F109" s="48"/>
      <c r="G109" s="48"/>
      <c r="H109" s="48"/>
      <c r="I109" s="48"/>
      <c r="J109" s="69"/>
      <c r="K109" s="69"/>
      <c r="L109" s="69"/>
      <c r="M109" s="69"/>
      <c r="N109" s="69"/>
      <c r="O109" s="69"/>
      <c r="P109" s="69"/>
      <c r="Q109" s="69"/>
    </row>
    <row r="110" spans="1:17" s="15" customFormat="1" ht="24" customHeight="1">
      <c r="A110" s="29"/>
      <c r="D110" s="47"/>
      <c r="E110" s="107"/>
      <c r="F110" s="48"/>
      <c r="G110" s="48"/>
      <c r="H110" s="48"/>
      <c r="I110" s="48"/>
      <c r="J110" s="69"/>
      <c r="K110" s="69"/>
      <c r="L110" s="69"/>
      <c r="M110" s="69"/>
      <c r="N110" s="69"/>
      <c r="O110" s="69"/>
      <c r="P110" s="69"/>
      <c r="Q110" s="69"/>
    </row>
    <row r="111" spans="1:17" s="15" customFormat="1" ht="24" customHeight="1">
      <c r="A111" s="29"/>
      <c r="D111" s="47"/>
      <c r="E111" s="107"/>
      <c r="F111" s="48"/>
      <c r="G111" s="48"/>
      <c r="H111" s="48"/>
      <c r="I111" s="48"/>
      <c r="J111" s="69"/>
      <c r="K111" s="69"/>
      <c r="L111" s="69"/>
      <c r="M111" s="69"/>
      <c r="N111" s="69"/>
      <c r="O111" s="69"/>
      <c r="P111" s="69"/>
      <c r="Q111" s="69"/>
    </row>
    <row r="112" spans="1:17" s="15" customFormat="1" ht="24" customHeight="1">
      <c r="A112" s="29"/>
      <c r="D112" s="47"/>
      <c r="E112" s="107"/>
      <c r="F112" s="48"/>
      <c r="G112" s="48"/>
      <c r="H112" s="48"/>
      <c r="I112" s="48"/>
      <c r="J112" s="69"/>
      <c r="K112" s="69"/>
      <c r="L112" s="69"/>
      <c r="M112" s="69"/>
      <c r="N112" s="69"/>
      <c r="O112" s="69"/>
      <c r="P112" s="69"/>
      <c r="Q112" s="69"/>
    </row>
    <row r="113" spans="1:17" s="15" customFormat="1" ht="24" customHeight="1">
      <c r="A113" s="29"/>
      <c r="D113" s="47"/>
      <c r="E113" s="107"/>
      <c r="F113" s="48"/>
      <c r="G113" s="48"/>
      <c r="H113" s="48"/>
      <c r="I113" s="48"/>
      <c r="J113" s="69"/>
      <c r="K113" s="69"/>
      <c r="L113" s="69"/>
      <c r="M113" s="69"/>
      <c r="N113" s="69"/>
      <c r="O113" s="69"/>
      <c r="P113" s="69"/>
      <c r="Q113" s="69"/>
    </row>
    <row r="114" spans="1:17" s="15" customFormat="1" ht="24" customHeight="1">
      <c r="A114" s="29"/>
      <c r="D114" s="47"/>
      <c r="E114" s="107"/>
      <c r="F114" s="48"/>
      <c r="G114" s="48"/>
      <c r="H114" s="48"/>
      <c r="I114" s="48"/>
      <c r="J114" s="69"/>
      <c r="K114" s="69"/>
      <c r="L114" s="69"/>
      <c r="M114" s="69"/>
      <c r="N114" s="69"/>
      <c r="O114" s="69"/>
      <c r="P114" s="69"/>
      <c r="Q114" s="69"/>
    </row>
    <row r="115" spans="1:17" s="15" customFormat="1" ht="24" customHeight="1">
      <c r="A115" s="29"/>
      <c r="D115" s="47"/>
      <c r="E115" s="107"/>
      <c r="F115" s="48"/>
      <c r="G115" s="48"/>
      <c r="H115" s="48"/>
      <c r="I115" s="48"/>
      <c r="J115" s="69"/>
      <c r="K115" s="69"/>
      <c r="L115" s="69"/>
      <c r="M115" s="69"/>
      <c r="N115" s="69"/>
      <c r="O115" s="69"/>
      <c r="P115" s="69"/>
      <c r="Q115" s="69"/>
    </row>
    <row r="116" spans="1:17" s="15" customFormat="1" ht="24" customHeight="1">
      <c r="A116" s="29"/>
      <c r="D116" s="47"/>
      <c r="E116" s="107"/>
      <c r="F116" s="48"/>
      <c r="G116" s="48"/>
      <c r="H116" s="48"/>
      <c r="I116" s="48"/>
      <c r="J116" s="69"/>
      <c r="K116" s="69"/>
      <c r="L116" s="69"/>
      <c r="M116" s="69"/>
      <c r="N116" s="69"/>
      <c r="O116" s="69"/>
      <c r="P116" s="69"/>
      <c r="Q116" s="69"/>
    </row>
    <row r="117" spans="1:17" s="15" customFormat="1" ht="24" customHeight="1">
      <c r="A117" s="29"/>
      <c r="D117" s="47"/>
      <c r="E117" s="107"/>
      <c r="F117" s="48"/>
      <c r="G117" s="48"/>
      <c r="H117" s="48"/>
      <c r="I117" s="48"/>
      <c r="J117" s="69"/>
      <c r="K117" s="69"/>
      <c r="L117" s="69"/>
      <c r="M117" s="69"/>
      <c r="N117" s="69"/>
      <c r="O117" s="69"/>
      <c r="P117" s="69"/>
      <c r="Q117" s="69"/>
    </row>
    <row r="118" spans="1:17" s="15" customFormat="1" ht="24" customHeight="1">
      <c r="A118" s="29"/>
      <c r="D118" s="47"/>
      <c r="E118" s="107"/>
      <c r="F118" s="48"/>
      <c r="G118" s="48"/>
      <c r="H118" s="48"/>
      <c r="I118" s="48"/>
      <c r="J118" s="69"/>
      <c r="K118" s="69"/>
      <c r="L118" s="69"/>
      <c r="M118" s="69"/>
      <c r="N118" s="69"/>
      <c r="O118" s="69"/>
      <c r="P118" s="69"/>
      <c r="Q118" s="69"/>
    </row>
    <row r="119" spans="1:17" s="15" customFormat="1" ht="24" customHeight="1">
      <c r="A119" s="29"/>
      <c r="D119" s="47"/>
      <c r="E119" s="107"/>
      <c r="F119" s="48"/>
      <c r="G119" s="48"/>
      <c r="H119" s="48"/>
      <c r="I119" s="48"/>
      <c r="J119" s="69"/>
      <c r="K119" s="69"/>
      <c r="L119" s="69"/>
      <c r="M119" s="69"/>
      <c r="N119" s="69"/>
      <c r="O119" s="69"/>
      <c r="P119" s="69"/>
      <c r="Q119" s="69"/>
    </row>
    <row r="120" spans="1:17" s="15" customFormat="1" ht="24" customHeight="1">
      <c r="A120" s="29"/>
      <c r="D120" s="47"/>
      <c r="E120" s="107"/>
      <c r="F120" s="48"/>
      <c r="G120" s="48"/>
      <c r="H120" s="48"/>
      <c r="I120" s="48"/>
      <c r="J120" s="69"/>
      <c r="K120" s="69"/>
      <c r="L120" s="69"/>
      <c r="M120" s="69"/>
      <c r="N120" s="69"/>
      <c r="O120" s="69"/>
      <c r="P120" s="69"/>
      <c r="Q120" s="69"/>
    </row>
    <row r="121" spans="1:17" s="15" customFormat="1" ht="24" customHeight="1">
      <c r="A121" s="29"/>
      <c r="D121" s="47"/>
      <c r="E121" s="107"/>
      <c r="F121" s="48"/>
      <c r="G121" s="48"/>
      <c r="H121" s="48"/>
      <c r="I121" s="48"/>
      <c r="J121" s="69"/>
      <c r="K121" s="69"/>
      <c r="L121" s="69"/>
      <c r="M121" s="69"/>
      <c r="N121" s="69"/>
      <c r="O121" s="69"/>
      <c r="P121" s="69"/>
      <c r="Q121" s="69"/>
    </row>
    <row r="122" spans="1:17" s="15" customFormat="1" ht="24" customHeight="1">
      <c r="A122" s="29"/>
      <c r="D122" s="47"/>
      <c r="E122" s="107"/>
      <c r="F122" s="48"/>
      <c r="G122" s="48"/>
      <c r="H122" s="48"/>
      <c r="I122" s="48"/>
      <c r="J122" s="69"/>
      <c r="K122" s="69"/>
      <c r="L122" s="69"/>
      <c r="M122" s="69"/>
      <c r="N122" s="69"/>
      <c r="O122" s="69"/>
      <c r="P122" s="69"/>
      <c r="Q122" s="69"/>
    </row>
    <row r="123" spans="1:17" s="15" customFormat="1" ht="24" customHeight="1">
      <c r="A123" s="29"/>
      <c r="D123" s="47"/>
      <c r="E123" s="107"/>
      <c r="F123" s="48"/>
      <c r="G123" s="48"/>
      <c r="H123" s="48"/>
      <c r="I123" s="48"/>
      <c r="J123" s="69"/>
      <c r="K123" s="69"/>
      <c r="L123" s="69"/>
      <c r="M123" s="69"/>
      <c r="N123" s="69"/>
      <c r="O123" s="69"/>
      <c r="P123" s="69"/>
      <c r="Q123" s="69"/>
    </row>
    <row r="124" spans="1:17" s="15" customFormat="1" ht="24" customHeight="1">
      <c r="A124" s="29"/>
      <c r="D124" s="47"/>
      <c r="E124" s="107"/>
      <c r="F124" s="48"/>
      <c r="G124" s="48"/>
      <c r="H124" s="48"/>
      <c r="I124" s="48"/>
      <c r="J124" s="69"/>
      <c r="K124" s="69"/>
      <c r="L124" s="69"/>
      <c r="M124" s="69"/>
      <c r="N124" s="69"/>
      <c r="O124" s="69"/>
      <c r="P124" s="69"/>
      <c r="Q124" s="69"/>
    </row>
    <row r="125" spans="1:17" s="15" customFormat="1" ht="24" customHeight="1">
      <c r="A125" s="29"/>
      <c r="D125" s="47"/>
      <c r="E125" s="107"/>
      <c r="F125" s="48"/>
      <c r="G125" s="48"/>
      <c r="H125" s="48"/>
      <c r="I125" s="48"/>
      <c r="J125" s="69"/>
      <c r="K125" s="69"/>
      <c r="L125" s="69"/>
      <c r="M125" s="69"/>
      <c r="N125" s="69"/>
      <c r="O125" s="69"/>
      <c r="P125" s="69"/>
      <c r="Q125" s="69"/>
    </row>
    <row r="126" spans="1:17" s="15" customFormat="1" ht="24" customHeight="1">
      <c r="A126" s="29"/>
      <c r="D126" s="47"/>
      <c r="E126" s="107"/>
      <c r="F126" s="48"/>
      <c r="G126" s="48"/>
      <c r="H126" s="48"/>
      <c r="I126" s="48"/>
      <c r="J126" s="69"/>
      <c r="K126" s="69"/>
      <c r="L126" s="69"/>
      <c r="M126" s="69"/>
      <c r="N126" s="69"/>
      <c r="O126" s="69"/>
      <c r="P126" s="69"/>
      <c r="Q126" s="69"/>
    </row>
    <row r="127" spans="1:17" s="15" customFormat="1" ht="24" customHeight="1">
      <c r="A127" s="29"/>
      <c r="D127" s="47"/>
      <c r="E127" s="107"/>
      <c r="F127" s="48"/>
      <c r="G127" s="48"/>
      <c r="H127" s="48"/>
      <c r="I127" s="48"/>
      <c r="J127" s="69"/>
      <c r="K127" s="69"/>
      <c r="L127" s="69"/>
      <c r="M127" s="69"/>
      <c r="N127" s="69"/>
      <c r="O127" s="69"/>
      <c r="P127" s="69"/>
      <c r="Q127" s="69"/>
    </row>
    <row r="128" spans="1:17" s="15" customFormat="1" ht="24" customHeight="1">
      <c r="A128" s="29"/>
      <c r="D128" s="47"/>
      <c r="E128" s="107"/>
      <c r="F128" s="48"/>
      <c r="G128" s="48"/>
      <c r="H128" s="48"/>
      <c r="I128" s="48"/>
      <c r="J128" s="69"/>
      <c r="K128" s="69"/>
      <c r="L128" s="69"/>
      <c r="M128" s="69"/>
      <c r="N128" s="69"/>
      <c r="O128" s="69"/>
      <c r="P128" s="69"/>
      <c r="Q128" s="69"/>
    </row>
    <row r="129" spans="1:17" s="15" customFormat="1" ht="24" customHeight="1">
      <c r="A129" s="29"/>
      <c r="D129" s="47"/>
      <c r="E129" s="107"/>
      <c r="F129" s="48"/>
      <c r="G129" s="48"/>
      <c r="H129" s="48"/>
      <c r="I129" s="48"/>
      <c r="J129" s="69"/>
      <c r="K129" s="69"/>
      <c r="L129" s="69"/>
      <c r="M129" s="69"/>
      <c r="N129" s="69"/>
      <c r="O129" s="69"/>
      <c r="P129" s="69"/>
      <c r="Q129" s="69"/>
    </row>
    <row r="130" spans="1:17" s="15" customFormat="1" ht="24" customHeight="1">
      <c r="A130" s="29"/>
      <c r="D130" s="47"/>
      <c r="E130" s="107"/>
      <c r="F130" s="48"/>
      <c r="G130" s="48"/>
      <c r="H130" s="48"/>
      <c r="I130" s="48"/>
      <c r="J130" s="69"/>
      <c r="K130" s="69"/>
      <c r="L130" s="69"/>
      <c r="M130" s="69"/>
      <c r="N130" s="69"/>
      <c r="O130" s="69"/>
      <c r="P130" s="69"/>
      <c r="Q130" s="69"/>
    </row>
    <row r="131" spans="1:17" s="15" customFormat="1" ht="24" customHeight="1">
      <c r="A131" s="29"/>
      <c r="D131" s="47"/>
      <c r="E131" s="107"/>
      <c r="F131" s="48"/>
      <c r="G131" s="48"/>
      <c r="H131" s="48"/>
      <c r="I131" s="48"/>
      <c r="J131" s="69"/>
      <c r="K131" s="69"/>
      <c r="L131" s="69"/>
      <c r="M131" s="69"/>
      <c r="N131" s="69"/>
      <c r="O131" s="69"/>
      <c r="P131" s="69"/>
      <c r="Q131" s="69"/>
    </row>
    <row r="132" spans="1:17" s="15" customFormat="1" ht="24" customHeight="1">
      <c r="A132" s="29"/>
      <c r="D132" s="47"/>
      <c r="E132" s="107"/>
      <c r="F132" s="48"/>
      <c r="G132" s="48"/>
      <c r="H132" s="48"/>
      <c r="I132" s="48"/>
      <c r="J132" s="69"/>
      <c r="K132" s="69"/>
      <c r="L132" s="69"/>
      <c r="M132" s="69"/>
      <c r="N132" s="69"/>
      <c r="O132" s="69"/>
      <c r="P132" s="69"/>
      <c r="Q132" s="69"/>
    </row>
    <row r="133" spans="1:17" s="15" customFormat="1" ht="24" customHeight="1">
      <c r="A133" s="29"/>
      <c r="D133" s="47"/>
      <c r="E133" s="107"/>
      <c r="F133" s="48"/>
      <c r="G133" s="48"/>
      <c r="H133" s="48"/>
      <c r="I133" s="48"/>
      <c r="J133" s="69"/>
      <c r="K133" s="69"/>
      <c r="L133" s="69"/>
      <c r="M133" s="69"/>
      <c r="N133" s="69"/>
      <c r="O133" s="69"/>
      <c r="P133" s="69"/>
      <c r="Q133" s="69"/>
    </row>
    <row r="134" spans="1:17" s="15" customFormat="1" ht="24" customHeight="1">
      <c r="A134" s="29"/>
      <c r="D134" s="47"/>
      <c r="E134" s="107"/>
      <c r="F134" s="48"/>
      <c r="G134" s="48"/>
      <c r="H134" s="48"/>
      <c r="I134" s="48"/>
      <c r="J134" s="69"/>
      <c r="K134" s="69"/>
      <c r="L134" s="69"/>
      <c r="M134" s="69"/>
      <c r="N134" s="69"/>
      <c r="O134" s="69"/>
      <c r="P134" s="69"/>
      <c r="Q134" s="69"/>
    </row>
    <row r="135" spans="1:17" s="15" customFormat="1" ht="24" customHeight="1">
      <c r="A135" s="29"/>
      <c r="D135" s="47"/>
      <c r="E135" s="107"/>
      <c r="F135" s="48"/>
      <c r="G135" s="48"/>
      <c r="H135" s="48"/>
      <c r="I135" s="48"/>
      <c r="J135" s="69"/>
      <c r="K135" s="69"/>
      <c r="L135" s="69"/>
      <c r="M135" s="69"/>
      <c r="N135" s="69"/>
      <c r="O135" s="69"/>
      <c r="P135" s="69"/>
      <c r="Q135" s="69"/>
    </row>
    <row r="136" spans="1:17" s="15" customFormat="1" ht="24" customHeight="1">
      <c r="A136" s="29"/>
      <c r="D136" s="47"/>
      <c r="E136" s="107"/>
      <c r="F136" s="48"/>
      <c r="G136" s="48"/>
      <c r="H136" s="48"/>
      <c r="I136" s="48"/>
      <c r="J136" s="69"/>
      <c r="K136" s="69"/>
      <c r="L136" s="69"/>
      <c r="M136" s="69"/>
      <c r="N136" s="69"/>
      <c r="O136" s="69"/>
      <c r="P136" s="69"/>
      <c r="Q136" s="69"/>
    </row>
    <row r="137" spans="1:17" s="15" customFormat="1" ht="24" customHeight="1">
      <c r="A137" s="29"/>
      <c r="D137" s="47"/>
      <c r="E137" s="107"/>
      <c r="F137" s="48"/>
      <c r="G137" s="48"/>
      <c r="H137" s="48"/>
      <c r="I137" s="48"/>
      <c r="J137" s="69"/>
      <c r="K137" s="69"/>
      <c r="L137" s="69"/>
      <c r="M137" s="69"/>
      <c r="N137" s="69"/>
      <c r="O137" s="69"/>
      <c r="P137" s="69"/>
      <c r="Q137" s="69"/>
    </row>
    <row r="138" spans="1:17" s="15" customFormat="1" ht="24" customHeight="1">
      <c r="A138" s="29"/>
      <c r="D138" s="47"/>
      <c r="E138" s="107"/>
      <c r="F138" s="48"/>
      <c r="G138" s="48"/>
      <c r="H138" s="48"/>
      <c r="I138" s="48"/>
      <c r="J138" s="69"/>
      <c r="K138" s="69"/>
      <c r="L138" s="69"/>
      <c r="M138" s="69"/>
      <c r="N138" s="69"/>
      <c r="O138" s="69"/>
      <c r="P138" s="69"/>
      <c r="Q138" s="69"/>
    </row>
    <row r="139" spans="1:17" s="15" customFormat="1" ht="24" customHeight="1">
      <c r="A139" s="29"/>
      <c r="D139" s="47"/>
      <c r="E139" s="107"/>
      <c r="F139" s="48"/>
      <c r="G139" s="48"/>
      <c r="H139" s="48"/>
      <c r="I139" s="48"/>
      <c r="J139" s="69"/>
      <c r="K139" s="69"/>
      <c r="L139" s="69"/>
      <c r="M139" s="69"/>
      <c r="N139" s="69"/>
      <c r="O139" s="69"/>
      <c r="P139" s="69"/>
      <c r="Q139" s="69"/>
    </row>
    <row r="140" spans="1:17" s="15" customFormat="1" ht="24" customHeight="1">
      <c r="A140" s="29"/>
      <c r="D140" s="47"/>
      <c r="E140" s="107"/>
      <c r="F140" s="48"/>
      <c r="G140" s="48"/>
      <c r="H140" s="48"/>
      <c r="I140" s="48"/>
      <c r="J140" s="69"/>
      <c r="K140" s="69"/>
      <c r="L140" s="69"/>
      <c r="M140" s="69"/>
      <c r="N140" s="69"/>
      <c r="O140" s="69"/>
      <c r="P140" s="69"/>
      <c r="Q140" s="69"/>
    </row>
    <row r="141" spans="1:17" s="15" customFormat="1" ht="24" customHeight="1">
      <c r="A141" s="29"/>
      <c r="D141" s="47"/>
      <c r="E141" s="107"/>
      <c r="F141" s="48"/>
      <c r="G141" s="48"/>
      <c r="H141" s="48"/>
      <c r="I141" s="48"/>
      <c r="J141" s="69"/>
      <c r="K141" s="69"/>
      <c r="L141" s="69"/>
      <c r="M141" s="69"/>
      <c r="N141" s="69"/>
      <c r="O141" s="69"/>
      <c r="P141" s="69"/>
      <c r="Q141" s="69"/>
    </row>
    <row r="142" spans="1:17" s="15" customFormat="1" ht="24" customHeight="1">
      <c r="A142" s="29"/>
      <c r="D142" s="47"/>
      <c r="E142" s="107"/>
      <c r="F142" s="48"/>
      <c r="G142" s="48"/>
      <c r="H142" s="48"/>
      <c r="I142" s="48"/>
      <c r="J142" s="69"/>
      <c r="K142" s="69"/>
      <c r="L142" s="69"/>
      <c r="M142" s="69"/>
      <c r="N142" s="69"/>
      <c r="O142" s="69"/>
      <c r="P142" s="69"/>
      <c r="Q142" s="69"/>
    </row>
    <row r="143" spans="1:17" s="15" customFormat="1" ht="24" customHeight="1">
      <c r="A143" s="29"/>
      <c r="D143" s="47"/>
      <c r="E143" s="107"/>
      <c r="F143" s="48"/>
      <c r="G143" s="48"/>
      <c r="H143" s="48"/>
      <c r="I143" s="48"/>
      <c r="J143" s="69"/>
      <c r="K143" s="69"/>
      <c r="L143" s="69"/>
      <c r="M143" s="69"/>
      <c r="N143" s="69"/>
      <c r="O143" s="69"/>
      <c r="P143" s="69"/>
      <c r="Q143" s="69"/>
    </row>
    <row r="144" spans="1:17" s="15" customFormat="1" ht="24" customHeight="1">
      <c r="A144" s="29"/>
      <c r="D144" s="47"/>
      <c r="E144" s="107"/>
      <c r="F144" s="48"/>
      <c r="G144" s="48"/>
      <c r="H144" s="48"/>
      <c r="I144" s="48"/>
      <c r="J144" s="69"/>
      <c r="K144" s="69"/>
      <c r="L144" s="69"/>
      <c r="M144" s="69"/>
      <c r="N144" s="69"/>
      <c r="O144" s="69"/>
      <c r="P144" s="69"/>
      <c r="Q144" s="69"/>
    </row>
    <row r="145" spans="1:17" s="15" customFormat="1" ht="24" customHeight="1">
      <c r="A145" s="29"/>
      <c r="D145" s="47"/>
      <c r="E145" s="107"/>
      <c r="F145" s="48"/>
      <c r="G145" s="48"/>
      <c r="H145" s="48"/>
      <c r="I145" s="48"/>
      <c r="J145" s="69"/>
      <c r="K145" s="69"/>
      <c r="L145" s="69"/>
      <c r="M145" s="69"/>
      <c r="N145" s="69"/>
      <c r="O145" s="69"/>
      <c r="P145" s="69"/>
      <c r="Q145" s="69"/>
    </row>
    <row r="146" spans="1:17" s="15" customFormat="1" ht="24" customHeight="1">
      <c r="A146" s="29"/>
      <c r="D146" s="47"/>
      <c r="E146" s="107"/>
      <c r="F146" s="48"/>
      <c r="G146" s="48"/>
      <c r="H146" s="48"/>
      <c r="I146" s="48"/>
      <c r="J146" s="69"/>
      <c r="K146" s="69"/>
      <c r="L146" s="69"/>
      <c r="M146" s="69"/>
      <c r="N146" s="69"/>
      <c r="O146" s="69"/>
      <c r="P146" s="69"/>
      <c r="Q146" s="69"/>
    </row>
    <row r="147" spans="1:17" s="15" customFormat="1" ht="24" customHeight="1">
      <c r="A147" s="29"/>
      <c r="D147" s="47"/>
      <c r="E147" s="107"/>
      <c r="F147" s="48"/>
      <c r="G147" s="48"/>
      <c r="H147" s="48"/>
      <c r="I147" s="48"/>
      <c r="J147" s="69"/>
      <c r="K147" s="69"/>
      <c r="L147" s="69"/>
      <c r="M147" s="69"/>
      <c r="N147" s="69"/>
      <c r="O147" s="69"/>
      <c r="P147" s="69"/>
      <c r="Q147" s="69"/>
    </row>
    <row r="148" spans="1:17" s="15" customFormat="1" ht="24" customHeight="1">
      <c r="A148" s="29"/>
      <c r="D148" s="47"/>
      <c r="E148" s="107"/>
      <c r="F148" s="48"/>
      <c r="G148" s="48"/>
      <c r="H148" s="48"/>
      <c r="I148" s="48"/>
      <c r="J148" s="69"/>
      <c r="K148" s="69"/>
      <c r="L148" s="69"/>
      <c r="M148" s="69"/>
      <c r="N148" s="69"/>
      <c r="O148" s="69"/>
      <c r="P148" s="69"/>
      <c r="Q148" s="69"/>
    </row>
    <row r="149" spans="1:17" s="15" customFormat="1" ht="24" customHeight="1">
      <c r="A149" s="29"/>
      <c r="D149" s="47"/>
      <c r="E149" s="107"/>
      <c r="F149" s="48"/>
      <c r="G149" s="48"/>
      <c r="H149" s="48"/>
      <c r="I149" s="48"/>
      <c r="J149" s="69"/>
      <c r="K149" s="69"/>
      <c r="L149" s="69"/>
      <c r="M149" s="69"/>
      <c r="N149" s="69"/>
      <c r="O149" s="69"/>
      <c r="P149" s="69"/>
      <c r="Q149" s="69"/>
    </row>
    <row r="150" spans="1:17" s="15" customFormat="1" ht="24" customHeight="1">
      <c r="A150" s="29"/>
      <c r="D150" s="47"/>
      <c r="E150" s="107"/>
      <c r="F150" s="48"/>
      <c r="G150" s="48"/>
      <c r="H150" s="48"/>
      <c r="I150" s="48"/>
      <c r="J150" s="69"/>
      <c r="K150" s="69"/>
      <c r="L150" s="69"/>
      <c r="M150" s="69"/>
      <c r="N150" s="69"/>
      <c r="O150" s="69"/>
      <c r="P150" s="69"/>
      <c r="Q150" s="69"/>
    </row>
    <row r="151" spans="1:17" s="15" customFormat="1" ht="24" customHeight="1">
      <c r="A151" s="29"/>
      <c r="D151" s="47"/>
      <c r="E151" s="107"/>
      <c r="F151" s="48"/>
      <c r="G151" s="48"/>
      <c r="H151" s="48"/>
      <c r="I151" s="48"/>
      <c r="J151" s="69"/>
      <c r="K151" s="69"/>
      <c r="L151" s="69"/>
      <c r="M151" s="69"/>
      <c r="N151" s="69"/>
      <c r="O151" s="69"/>
      <c r="P151" s="69"/>
      <c r="Q151" s="69"/>
    </row>
    <row r="152" spans="1:17" s="15" customFormat="1" ht="24" customHeight="1">
      <c r="A152" s="29"/>
      <c r="D152" s="47"/>
      <c r="E152" s="107"/>
      <c r="F152" s="48"/>
      <c r="G152" s="48"/>
      <c r="H152" s="48"/>
      <c r="I152" s="48"/>
      <c r="J152" s="69"/>
      <c r="K152" s="69"/>
      <c r="L152" s="69"/>
      <c r="M152" s="69"/>
      <c r="N152" s="69"/>
      <c r="O152" s="69"/>
      <c r="P152" s="69"/>
      <c r="Q152" s="69"/>
    </row>
    <row r="153" spans="1:17" s="15" customFormat="1" ht="24" customHeight="1">
      <c r="A153" s="29"/>
      <c r="D153" s="47"/>
      <c r="E153" s="107"/>
      <c r="F153" s="48"/>
      <c r="G153" s="48"/>
      <c r="H153" s="48"/>
      <c r="I153" s="48"/>
      <c r="J153" s="69"/>
      <c r="K153" s="69"/>
      <c r="L153" s="69"/>
      <c r="M153" s="69"/>
      <c r="N153" s="69"/>
      <c r="O153" s="69"/>
      <c r="P153" s="69"/>
      <c r="Q153" s="69"/>
    </row>
    <row r="154" spans="1:17" s="15" customFormat="1" ht="24" customHeight="1">
      <c r="A154" s="29"/>
      <c r="D154" s="47"/>
      <c r="E154" s="107"/>
      <c r="F154" s="48"/>
      <c r="G154" s="48"/>
      <c r="H154" s="48"/>
      <c r="I154" s="48"/>
      <c r="J154" s="69"/>
      <c r="K154" s="69"/>
      <c r="L154" s="69"/>
      <c r="M154" s="69"/>
      <c r="N154" s="69"/>
      <c r="O154" s="69"/>
      <c r="P154" s="69"/>
      <c r="Q154" s="69"/>
    </row>
    <row r="155" spans="1:17" s="15" customFormat="1" ht="24" customHeight="1">
      <c r="A155" s="29"/>
      <c r="D155" s="47"/>
      <c r="E155" s="107"/>
      <c r="F155" s="48"/>
      <c r="G155" s="48"/>
      <c r="H155" s="48"/>
      <c r="I155" s="48"/>
      <c r="J155" s="69"/>
      <c r="K155" s="69"/>
      <c r="L155" s="69"/>
      <c r="M155" s="69"/>
      <c r="N155" s="69"/>
      <c r="O155" s="69"/>
      <c r="P155" s="69"/>
      <c r="Q155" s="69"/>
    </row>
    <row r="156" spans="1:17" s="15" customFormat="1" ht="24" customHeight="1">
      <c r="A156" s="29"/>
      <c r="D156" s="47"/>
      <c r="E156" s="107"/>
      <c r="F156" s="48"/>
      <c r="G156" s="48"/>
      <c r="H156" s="48"/>
      <c r="I156" s="48"/>
      <c r="J156" s="69"/>
      <c r="K156" s="69"/>
      <c r="L156" s="69"/>
      <c r="M156" s="69"/>
      <c r="N156" s="69"/>
      <c r="O156" s="69"/>
      <c r="P156" s="69"/>
      <c r="Q156" s="69"/>
    </row>
    <row r="157" spans="1:17" s="15" customFormat="1" ht="24" customHeight="1">
      <c r="A157" s="29"/>
      <c r="D157" s="47"/>
      <c r="E157" s="107"/>
      <c r="F157" s="48"/>
      <c r="G157" s="48"/>
      <c r="H157" s="48"/>
      <c r="I157" s="48"/>
      <c r="J157" s="69"/>
      <c r="K157" s="69"/>
      <c r="L157" s="69"/>
      <c r="M157" s="69"/>
      <c r="N157" s="69"/>
      <c r="O157" s="69"/>
      <c r="P157" s="69"/>
      <c r="Q157" s="69"/>
    </row>
    <row r="158" spans="1:17" s="15" customFormat="1" ht="24" customHeight="1">
      <c r="A158" s="29"/>
      <c r="D158" s="47"/>
      <c r="E158" s="107"/>
      <c r="F158" s="48"/>
      <c r="G158" s="48"/>
      <c r="H158" s="48"/>
      <c r="I158" s="48"/>
      <c r="J158" s="69"/>
      <c r="K158" s="69"/>
      <c r="L158" s="69"/>
      <c r="M158" s="69"/>
      <c r="N158" s="69"/>
      <c r="O158" s="69"/>
      <c r="P158" s="69"/>
      <c r="Q158" s="69"/>
    </row>
    <row r="159" spans="1:17" s="15" customFormat="1" ht="24" customHeight="1">
      <c r="A159" s="29"/>
      <c r="D159" s="47"/>
      <c r="E159" s="107"/>
      <c r="F159" s="48"/>
      <c r="G159" s="48"/>
      <c r="H159" s="48"/>
      <c r="I159" s="48"/>
      <c r="J159" s="69"/>
      <c r="K159" s="69"/>
      <c r="L159" s="69"/>
      <c r="M159" s="69"/>
      <c r="N159" s="69"/>
      <c r="O159" s="69"/>
      <c r="P159" s="69"/>
      <c r="Q159" s="69"/>
    </row>
    <row r="160" spans="1:17" s="15" customFormat="1" ht="24" customHeight="1">
      <c r="A160" s="29"/>
      <c r="D160" s="47"/>
      <c r="E160" s="107"/>
      <c r="F160" s="48"/>
      <c r="G160" s="48"/>
      <c r="H160" s="48"/>
      <c r="I160" s="48"/>
      <c r="J160" s="69"/>
      <c r="K160" s="69"/>
      <c r="L160" s="69"/>
      <c r="M160" s="69"/>
      <c r="N160" s="69"/>
      <c r="O160" s="69"/>
      <c r="P160" s="69"/>
      <c r="Q160" s="69"/>
    </row>
    <row r="161" spans="1:17" s="15" customFormat="1" ht="24" customHeight="1">
      <c r="A161" s="29"/>
      <c r="D161" s="47"/>
      <c r="E161" s="107"/>
      <c r="F161" s="48"/>
      <c r="G161" s="48"/>
      <c r="H161" s="48"/>
      <c r="I161" s="48"/>
      <c r="J161" s="69"/>
      <c r="K161" s="69"/>
      <c r="L161" s="69"/>
      <c r="M161" s="69"/>
      <c r="N161" s="69"/>
      <c r="O161" s="69"/>
      <c r="P161" s="69"/>
      <c r="Q161" s="69"/>
    </row>
    <row r="162" spans="1:17" s="15" customFormat="1" ht="24" customHeight="1">
      <c r="A162" s="29"/>
      <c r="D162" s="47"/>
      <c r="E162" s="107"/>
      <c r="F162" s="48"/>
      <c r="G162" s="48"/>
      <c r="H162" s="48"/>
      <c r="I162" s="48"/>
      <c r="J162" s="69"/>
      <c r="K162" s="69"/>
      <c r="L162" s="69"/>
      <c r="M162" s="69"/>
      <c r="N162" s="69"/>
      <c r="O162" s="69"/>
      <c r="P162" s="69"/>
      <c r="Q162" s="69"/>
    </row>
    <row r="163" spans="1:17" s="15" customFormat="1" ht="24" customHeight="1">
      <c r="A163" s="29"/>
      <c r="D163" s="47"/>
      <c r="E163" s="107"/>
      <c r="F163" s="48"/>
      <c r="G163" s="48"/>
      <c r="H163" s="48"/>
      <c r="I163" s="48"/>
      <c r="J163" s="69"/>
      <c r="K163" s="69"/>
      <c r="L163" s="69"/>
      <c r="M163" s="69"/>
      <c r="N163" s="69"/>
      <c r="O163" s="69"/>
      <c r="P163" s="69"/>
      <c r="Q163" s="69"/>
    </row>
    <row r="164" spans="1:17" s="15" customFormat="1" ht="24" customHeight="1">
      <c r="A164" s="29"/>
      <c r="D164" s="47"/>
      <c r="E164" s="107"/>
      <c r="F164" s="48"/>
      <c r="G164" s="48"/>
      <c r="H164" s="48"/>
      <c r="I164" s="48"/>
      <c r="J164" s="69"/>
      <c r="K164" s="69"/>
      <c r="L164" s="69"/>
      <c r="M164" s="69"/>
      <c r="N164" s="69"/>
      <c r="O164" s="69"/>
      <c r="P164" s="69"/>
      <c r="Q164" s="69"/>
    </row>
    <row r="165" spans="1:17" s="15" customFormat="1" ht="24" customHeight="1">
      <c r="A165" s="29"/>
      <c r="D165" s="47"/>
      <c r="E165" s="107"/>
      <c r="F165" s="48"/>
      <c r="G165" s="48"/>
      <c r="H165" s="48"/>
      <c r="I165" s="48"/>
      <c r="J165" s="69"/>
      <c r="K165" s="69"/>
      <c r="L165" s="69"/>
      <c r="M165" s="69"/>
      <c r="N165" s="69"/>
      <c r="O165" s="69"/>
      <c r="P165" s="69"/>
      <c r="Q165" s="69"/>
    </row>
    <row r="166" spans="1:17" s="15" customFormat="1" ht="24" customHeight="1">
      <c r="A166" s="29"/>
      <c r="D166" s="47"/>
      <c r="E166" s="107"/>
      <c r="F166" s="48"/>
      <c r="G166" s="48"/>
      <c r="H166" s="48"/>
      <c r="I166" s="48"/>
      <c r="J166" s="69"/>
      <c r="K166" s="69"/>
      <c r="L166" s="69"/>
      <c r="M166" s="69"/>
      <c r="N166" s="69"/>
      <c r="O166" s="69"/>
      <c r="P166" s="69"/>
      <c r="Q166" s="69"/>
    </row>
    <row r="167" spans="1:17" s="15" customFormat="1" ht="24" customHeight="1">
      <c r="A167" s="29"/>
      <c r="D167" s="47"/>
      <c r="E167" s="107"/>
      <c r="F167" s="48"/>
      <c r="G167" s="48"/>
      <c r="H167" s="48"/>
      <c r="I167" s="48"/>
      <c r="J167" s="69"/>
      <c r="K167" s="69"/>
      <c r="L167" s="69"/>
      <c r="M167" s="69"/>
      <c r="N167" s="69"/>
      <c r="O167" s="69"/>
      <c r="P167" s="69"/>
      <c r="Q167" s="69"/>
    </row>
    <row r="168" spans="1:17" s="15" customFormat="1" ht="24" customHeight="1">
      <c r="A168" s="29"/>
      <c r="D168" s="47"/>
      <c r="E168" s="107"/>
      <c r="F168" s="48"/>
      <c r="G168" s="48"/>
      <c r="H168" s="48"/>
      <c r="I168" s="48"/>
      <c r="J168" s="69"/>
      <c r="K168" s="69"/>
      <c r="L168" s="69"/>
      <c r="M168" s="69"/>
      <c r="N168" s="69"/>
      <c r="O168" s="69"/>
      <c r="P168" s="69"/>
      <c r="Q168" s="69"/>
    </row>
    <row r="169" spans="1:17" s="15" customFormat="1" ht="24" customHeight="1">
      <c r="A169" s="29"/>
      <c r="D169" s="47"/>
      <c r="E169" s="107"/>
      <c r="F169" s="48"/>
      <c r="G169" s="48"/>
      <c r="H169" s="48"/>
      <c r="I169" s="48"/>
      <c r="J169" s="69"/>
      <c r="K169" s="69"/>
      <c r="L169" s="69"/>
      <c r="M169" s="69"/>
      <c r="N169" s="69"/>
      <c r="O169" s="69"/>
      <c r="P169" s="69"/>
      <c r="Q169" s="69"/>
    </row>
    <row r="170" spans="1:17" s="15" customFormat="1" ht="24" customHeight="1">
      <c r="A170" s="29"/>
      <c r="D170" s="47"/>
      <c r="E170" s="107"/>
      <c r="F170" s="48"/>
      <c r="G170" s="48"/>
      <c r="H170" s="48"/>
      <c r="I170" s="48"/>
      <c r="J170" s="69"/>
      <c r="K170" s="69"/>
      <c r="L170" s="69"/>
      <c r="M170" s="69"/>
      <c r="N170" s="69"/>
      <c r="O170" s="69"/>
      <c r="P170" s="69"/>
      <c r="Q170" s="69"/>
    </row>
    <row r="171" spans="1:17" s="15" customFormat="1" ht="24" customHeight="1">
      <c r="A171" s="29"/>
      <c r="D171" s="47"/>
      <c r="E171" s="107"/>
      <c r="F171" s="48"/>
      <c r="G171" s="48"/>
      <c r="H171" s="48"/>
      <c r="I171" s="48"/>
      <c r="J171" s="69"/>
      <c r="K171" s="69"/>
      <c r="L171" s="69"/>
      <c r="M171" s="69"/>
      <c r="N171" s="69"/>
      <c r="O171" s="69"/>
      <c r="P171" s="69"/>
      <c r="Q171" s="69"/>
    </row>
    <row r="172" spans="1:17" s="15" customFormat="1" ht="24" customHeight="1">
      <c r="A172" s="29"/>
      <c r="D172" s="47"/>
      <c r="E172" s="107"/>
      <c r="F172" s="48"/>
      <c r="G172" s="48"/>
      <c r="H172" s="48"/>
      <c r="I172" s="48"/>
      <c r="J172" s="69"/>
      <c r="K172" s="69"/>
      <c r="L172" s="69"/>
      <c r="M172" s="69"/>
      <c r="N172" s="69"/>
      <c r="O172" s="69"/>
      <c r="P172" s="69"/>
      <c r="Q172" s="69"/>
    </row>
    <row r="173" spans="1:17" s="15" customFormat="1" ht="24" customHeight="1">
      <c r="A173" s="29"/>
      <c r="D173" s="47"/>
      <c r="E173" s="107"/>
      <c r="F173" s="48"/>
      <c r="G173" s="48"/>
      <c r="H173" s="48"/>
      <c r="I173" s="48"/>
      <c r="J173" s="69"/>
      <c r="K173" s="69"/>
      <c r="L173" s="69"/>
      <c r="M173" s="69"/>
      <c r="N173" s="69"/>
      <c r="O173" s="69"/>
      <c r="P173" s="69"/>
      <c r="Q173" s="69"/>
    </row>
    <row r="174" spans="1:17" s="15" customFormat="1" ht="24" customHeight="1">
      <c r="A174" s="29"/>
      <c r="D174" s="47"/>
      <c r="E174" s="107"/>
      <c r="F174" s="48"/>
      <c r="G174" s="48"/>
      <c r="H174" s="48"/>
      <c r="I174" s="48"/>
      <c r="J174" s="69"/>
      <c r="K174" s="69"/>
      <c r="L174" s="69"/>
      <c r="M174" s="69"/>
      <c r="N174" s="69"/>
      <c r="O174" s="69"/>
      <c r="P174" s="69"/>
      <c r="Q174" s="69"/>
    </row>
    <row r="175" spans="1:17" s="15" customFormat="1" ht="24" customHeight="1">
      <c r="A175" s="29"/>
      <c r="D175" s="47"/>
      <c r="E175" s="107"/>
      <c r="F175" s="48"/>
      <c r="G175" s="48"/>
      <c r="H175" s="48"/>
      <c r="I175" s="48"/>
      <c r="J175" s="69"/>
      <c r="K175" s="69"/>
      <c r="L175" s="69"/>
      <c r="M175" s="69"/>
      <c r="N175" s="69"/>
      <c r="O175" s="69"/>
      <c r="P175" s="69"/>
      <c r="Q175" s="69"/>
    </row>
    <row r="176" spans="1:17" s="15" customFormat="1" ht="24" customHeight="1">
      <c r="A176" s="29"/>
      <c r="D176" s="47"/>
      <c r="E176" s="107"/>
      <c r="F176" s="48"/>
      <c r="G176" s="48"/>
      <c r="H176" s="48"/>
      <c r="I176" s="48"/>
      <c r="J176" s="69"/>
      <c r="K176" s="69"/>
      <c r="L176" s="69"/>
      <c r="M176" s="69"/>
      <c r="N176" s="69"/>
      <c r="O176" s="69"/>
      <c r="P176" s="69"/>
      <c r="Q176" s="69"/>
    </row>
    <row r="177" spans="1:17" s="15" customFormat="1" ht="24" customHeight="1">
      <c r="A177" s="29"/>
      <c r="D177" s="47"/>
      <c r="E177" s="107"/>
      <c r="F177" s="48"/>
      <c r="G177" s="48"/>
      <c r="H177" s="48"/>
      <c r="I177" s="48"/>
      <c r="J177" s="69"/>
      <c r="K177" s="69"/>
      <c r="L177" s="69"/>
      <c r="M177" s="69"/>
      <c r="N177" s="69"/>
      <c r="O177" s="69"/>
      <c r="P177" s="69"/>
      <c r="Q177" s="69"/>
    </row>
    <row r="178" spans="1:17" s="15" customFormat="1" ht="24" customHeight="1">
      <c r="A178" s="29"/>
      <c r="D178" s="47"/>
      <c r="E178" s="107"/>
      <c r="F178" s="48"/>
      <c r="G178" s="48"/>
      <c r="H178" s="48"/>
      <c r="I178" s="48"/>
      <c r="J178" s="69"/>
      <c r="K178" s="69"/>
      <c r="L178" s="69"/>
      <c r="M178" s="69"/>
      <c r="N178" s="69"/>
      <c r="O178" s="69"/>
      <c r="P178" s="69"/>
      <c r="Q178" s="69"/>
    </row>
    <row r="179" spans="1:17" s="15" customFormat="1" ht="24" customHeight="1">
      <c r="A179" s="29"/>
      <c r="D179" s="47"/>
      <c r="E179" s="107"/>
      <c r="F179" s="48"/>
      <c r="G179" s="48"/>
      <c r="H179" s="48"/>
      <c r="I179" s="48"/>
      <c r="J179" s="69"/>
      <c r="K179" s="69"/>
      <c r="L179" s="69"/>
      <c r="M179" s="69"/>
      <c r="N179" s="69"/>
      <c r="O179" s="69"/>
      <c r="P179" s="69"/>
      <c r="Q179" s="69"/>
    </row>
    <row r="180" spans="1:17" s="15" customFormat="1" ht="24" customHeight="1">
      <c r="A180" s="29"/>
      <c r="D180" s="47"/>
      <c r="E180" s="107"/>
      <c r="F180" s="48"/>
      <c r="G180" s="48"/>
      <c r="H180" s="48"/>
      <c r="I180" s="48"/>
      <c r="J180" s="69"/>
      <c r="K180" s="69"/>
      <c r="L180" s="69"/>
      <c r="M180" s="69"/>
      <c r="N180" s="69"/>
      <c r="O180" s="69"/>
      <c r="P180" s="69"/>
      <c r="Q180" s="69"/>
    </row>
    <row r="181" spans="1:17" s="15" customFormat="1" ht="24" customHeight="1">
      <c r="A181" s="29"/>
      <c r="D181" s="47"/>
      <c r="E181" s="107"/>
      <c r="F181" s="48"/>
      <c r="G181" s="48"/>
      <c r="H181" s="48"/>
      <c r="I181" s="48"/>
      <c r="J181" s="69"/>
      <c r="K181" s="69"/>
      <c r="L181" s="69"/>
      <c r="M181" s="69"/>
      <c r="N181" s="69"/>
      <c r="O181" s="69"/>
      <c r="P181" s="69"/>
      <c r="Q181" s="69"/>
    </row>
    <row r="182" spans="1:17" s="15" customFormat="1" ht="24" customHeight="1">
      <c r="A182" s="29"/>
      <c r="D182" s="47"/>
      <c r="E182" s="107"/>
      <c r="F182" s="48"/>
      <c r="G182" s="48"/>
      <c r="H182" s="48"/>
      <c r="I182" s="48"/>
      <c r="J182" s="69"/>
      <c r="K182" s="69"/>
      <c r="L182" s="69"/>
      <c r="M182" s="69"/>
      <c r="N182" s="69"/>
      <c r="O182" s="69"/>
      <c r="P182" s="69"/>
      <c r="Q182" s="69"/>
    </row>
    <row r="183" spans="1:17" s="15" customFormat="1" ht="24" customHeight="1">
      <c r="A183" s="29"/>
      <c r="D183" s="47"/>
      <c r="E183" s="107"/>
      <c r="F183" s="48"/>
      <c r="G183" s="48"/>
      <c r="H183" s="48"/>
      <c r="I183" s="48"/>
      <c r="J183" s="69"/>
      <c r="K183" s="69"/>
      <c r="L183" s="69"/>
      <c r="M183" s="69"/>
      <c r="N183" s="69"/>
      <c r="O183" s="69"/>
      <c r="P183" s="69"/>
      <c r="Q183" s="69"/>
    </row>
    <row r="184" spans="1:17" s="15" customFormat="1" ht="24" customHeight="1">
      <c r="A184" s="29"/>
      <c r="D184" s="47"/>
      <c r="E184" s="107"/>
      <c r="F184" s="48"/>
      <c r="G184" s="48"/>
      <c r="H184" s="48"/>
      <c r="I184" s="48"/>
      <c r="J184" s="69"/>
      <c r="K184" s="69"/>
      <c r="L184" s="69"/>
      <c r="M184" s="69"/>
      <c r="N184" s="69"/>
      <c r="O184" s="69"/>
      <c r="P184" s="69"/>
      <c r="Q184" s="69"/>
    </row>
    <row r="185" spans="1:17" s="15" customFormat="1" ht="24" customHeight="1">
      <c r="A185" s="29"/>
      <c r="D185" s="47"/>
      <c r="E185" s="107"/>
      <c r="F185" s="48"/>
      <c r="G185" s="48"/>
      <c r="H185" s="48"/>
      <c r="I185" s="48"/>
      <c r="J185" s="69"/>
      <c r="K185" s="69"/>
      <c r="L185" s="69"/>
      <c r="M185" s="69"/>
      <c r="N185" s="69"/>
      <c r="O185" s="69"/>
      <c r="P185" s="69"/>
      <c r="Q185" s="69"/>
    </row>
    <row r="186" spans="1:17" s="15" customFormat="1" ht="24" customHeight="1">
      <c r="A186" s="29"/>
      <c r="D186" s="47"/>
      <c r="E186" s="107"/>
      <c r="F186" s="48"/>
      <c r="G186" s="48"/>
      <c r="H186" s="48"/>
      <c r="I186" s="48"/>
      <c r="J186" s="69"/>
      <c r="K186" s="69"/>
      <c r="L186" s="69"/>
      <c r="M186" s="69"/>
      <c r="N186" s="69"/>
      <c r="O186" s="69"/>
      <c r="P186" s="69"/>
      <c r="Q186" s="69"/>
    </row>
    <row r="187" spans="1:17" s="15" customFormat="1" ht="24" customHeight="1">
      <c r="A187" s="29"/>
      <c r="D187" s="47"/>
      <c r="E187" s="107"/>
      <c r="F187" s="48"/>
      <c r="G187" s="48"/>
      <c r="H187" s="48"/>
      <c r="I187" s="48"/>
      <c r="J187" s="69"/>
      <c r="K187" s="69"/>
      <c r="L187" s="69"/>
      <c r="M187" s="69"/>
      <c r="N187" s="69"/>
      <c r="O187" s="69"/>
      <c r="P187" s="69"/>
      <c r="Q187" s="69"/>
    </row>
    <row r="188" spans="1:17" s="15" customFormat="1" ht="24" customHeight="1">
      <c r="A188" s="29"/>
      <c r="D188" s="47"/>
      <c r="E188" s="107"/>
      <c r="F188" s="48"/>
      <c r="G188" s="48"/>
      <c r="H188" s="48"/>
      <c r="I188" s="48"/>
      <c r="J188" s="69"/>
      <c r="K188" s="69"/>
      <c r="L188" s="69"/>
      <c r="M188" s="69"/>
      <c r="N188" s="69"/>
      <c r="O188" s="69"/>
      <c r="P188" s="69"/>
      <c r="Q188" s="69"/>
    </row>
    <row r="189" spans="1:17" s="15" customFormat="1" ht="24" customHeight="1">
      <c r="A189" s="29"/>
      <c r="D189" s="47"/>
      <c r="E189" s="107"/>
      <c r="F189" s="48"/>
      <c r="G189" s="48"/>
      <c r="H189" s="48"/>
      <c r="I189" s="48"/>
      <c r="J189" s="69"/>
      <c r="K189" s="69"/>
      <c r="L189" s="69"/>
      <c r="M189" s="69"/>
      <c r="N189" s="69"/>
      <c r="O189" s="69"/>
      <c r="P189" s="69"/>
      <c r="Q189" s="69"/>
    </row>
    <row r="190" spans="1:17" s="15" customFormat="1" ht="24" customHeight="1">
      <c r="A190" s="29"/>
      <c r="D190" s="47"/>
      <c r="E190" s="107"/>
      <c r="F190" s="48"/>
      <c r="G190" s="48"/>
      <c r="H190" s="48"/>
      <c r="I190" s="48"/>
      <c r="J190" s="69"/>
      <c r="K190" s="69"/>
      <c r="L190" s="69"/>
      <c r="M190" s="69"/>
      <c r="N190" s="69"/>
      <c r="O190" s="69"/>
      <c r="P190" s="69"/>
      <c r="Q190" s="69"/>
    </row>
    <row r="191" spans="1:17" s="15" customFormat="1" ht="24" customHeight="1">
      <c r="A191" s="29"/>
      <c r="D191" s="47"/>
      <c r="E191" s="107"/>
      <c r="F191" s="48"/>
      <c r="G191" s="48"/>
      <c r="H191" s="48"/>
      <c r="I191" s="48"/>
      <c r="J191" s="69"/>
      <c r="K191" s="69"/>
      <c r="L191" s="69"/>
      <c r="M191" s="69"/>
      <c r="N191" s="69"/>
      <c r="O191" s="69"/>
      <c r="P191" s="69"/>
      <c r="Q191" s="69"/>
    </row>
    <row r="192" spans="1:17" s="15" customFormat="1" ht="24" customHeight="1">
      <c r="A192" s="29"/>
      <c r="D192" s="47"/>
      <c r="E192" s="107"/>
      <c r="F192" s="48"/>
      <c r="G192" s="48"/>
      <c r="H192" s="48"/>
      <c r="I192" s="48"/>
      <c r="J192" s="69"/>
      <c r="K192" s="69"/>
      <c r="L192" s="69"/>
      <c r="M192" s="69"/>
      <c r="N192" s="69"/>
      <c r="O192" s="69"/>
      <c r="P192" s="69"/>
      <c r="Q192" s="69"/>
    </row>
    <row r="193" spans="1:17" s="15" customFormat="1" ht="24" customHeight="1">
      <c r="A193" s="29"/>
      <c r="D193" s="47"/>
      <c r="E193" s="107"/>
      <c r="F193" s="48"/>
      <c r="G193" s="48"/>
      <c r="H193" s="48"/>
      <c r="I193" s="48"/>
      <c r="J193" s="69"/>
      <c r="K193" s="69"/>
      <c r="L193" s="69"/>
      <c r="M193" s="69"/>
      <c r="N193" s="69"/>
      <c r="O193" s="69"/>
      <c r="P193" s="69"/>
      <c r="Q193" s="69"/>
    </row>
    <row r="194" spans="1:17" s="15" customFormat="1" ht="24" customHeight="1">
      <c r="A194" s="29"/>
      <c r="D194" s="47"/>
      <c r="E194" s="107"/>
      <c r="F194" s="48"/>
      <c r="G194" s="48"/>
      <c r="H194" s="48"/>
      <c r="I194" s="48"/>
      <c r="J194" s="69"/>
      <c r="K194" s="69"/>
      <c r="L194" s="69"/>
      <c r="M194" s="69"/>
      <c r="N194" s="69"/>
      <c r="O194" s="69"/>
      <c r="P194" s="69"/>
      <c r="Q194" s="69"/>
    </row>
    <row r="195" spans="1:17" s="15" customFormat="1" ht="24" customHeight="1">
      <c r="A195" s="29"/>
      <c r="D195" s="47"/>
      <c r="E195" s="107"/>
      <c r="F195" s="48"/>
      <c r="G195" s="48"/>
      <c r="H195" s="48"/>
      <c r="I195" s="48"/>
      <c r="J195" s="69"/>
      <c r="K195" s="69"/>
      <c r="L195" s="69"/>
      <c r="M195" s="69"/>
      <c r="N195" s="69"/>
      <c r="O195" s="69"/>
      <c r="P195" s="69"/>
      <c r="Q195" s="69"/>
    </row>
    <row r="196" spans="1:17" s="15" customFormat="1" ht="24" customHeight="1">
      <c r="A196" s="29"/>
      <c r="D196" s="47"/>
      <c r="E196" s="107"/>
      <c r="F196" s="48"/>
      <c r="G196" s="48"/>
      <c r="H196" s="48"/>
      <c r="I196" s="48"/>
      <c r="J196" s="69"/>
      <c r="K196" s="69"/>
      <c r="L196" s="69"/>
      <c r="M196" s="69"/>
      <c r="N196" s="69"/>
      <c r="O196" s="69"/>
      <c r="P196" s="69"/>
      <c r="Q196" s="69"/>
    </row>
    <row r="197" spans="1:17" s="15" customFormat="1" ht="24" customHeight="1">
      <c r="A197" s="29"/>
      <c r="D197" s="47"/>
      <c r="E197" s="107"/>
      <c r="F197" s="48"/>
      <c r="G197" s="48"/>
      <c r="H197" s="48"/>
      <c r="I197" s="48"/>
      <c r="J197" s="69"/>
      <c r="K197" s="69"/>
      <c r="L197" s="69"/>
      <c r="M197" s="69"/>
      <c r="N197" s="69"/>
      <c r="O197" s="69"/>
      <c r="P197" s="69"/>
      <c r="Q197" s="69"/>
    </row>
    <row r="198" spans="1:17" s="15" customFormat="1" ht="24" customHeight="1">
      <c r="A198" s="29"/>
      <c r="D198" s="47"/>
      <c r="E198" s="107"/>
      <c r="F198" s="48"/>
      <c r="G198" s="48"/>
      <c r="H198" s="48"/>
      <c r="I198" s="48"/>
      <c r="J198" s="69"/>
      <c r="K198" s="69"/>
      <c r="L198" s="69"/>
      <c r="M198" s="69"/>
      <c r="N198" s="69"/>
      <c r="O198" s="69"/>
      <c r="P198" s="69"/>
      <c r="Q198" s="69"/>
    </row>
    <row r="199" spans="1:17" s="15" customFormat="1" ht="24" customHeight="1">
      <c r="A199" s="29"/>
      <c r="D199" s="47"/>
      <c r="E199" s="107"/>
      <c r="F199" s="48"/>
      <c r="G199" s="48"/>
      <c r="H199" s="48"/>
      <c r="I199" s="48"/>
      <c r="J199" s="69"/>
      <c r="K199" s="69"/>
      <c r="L199" s="69"/>
      <c r="M199" s="69"/>
      <c r="N199" s="69"/>
      <c r="O199" s="69"/>
      <c r="P199" s="69"/>
      <c r="Q199" s="69"/>
    </row>
    <row r="200" spans="1:17" s="15" customFormat="1" ht="24" customHeight="1">
      <c r="A200" s="29"/>
      <c r="D200" s="47"/>
      <c r="E200" s="107"/>
      <c r="F200" s="48"/>
      <c r="G200" s="48"/>
      <c r="H200" s="48"/>
      <c r="I200" s="48"/>
      <c r="J200" s="69"/>
      <c r="K200" s="69"/>
      <c r="L200" s="69"/>
      <c r="M200" s="69"/>
      <c r="N200" s="69"/>
      <c r="O200" s="69"/>
      <c r="P200" s="69"/>
      <c r="Q200" s="69"/>
    </row>
    <row r="201" spans="1:17" s="15" customFormat="1" ht="24" customHeight="1">
      <c r="A201" s="29"/>
      <c r="D201" s="47"/>
      <c r="E201" s="107"/>
      <c r="F201" s="48"/>
      <c r="G201" s="48"/>
      <c r="H201" s="48"/>
      <c r="I201" s="48"/>
      <c r="J201" s="69"/>
      <c r="K201" s="69"/>
      <c r="L201" s="69"/>
      <c r="M201" s="69"/>
      <c r="N201" s="69"/>
      <c r="O201" s="69"/>
      <c r="P201" s="69"/>
      <c r="Q201" s="69"/>
    </row>
    <row r="202" spans="1:17" s="15" customFormat="1" ht="24" customHeight="1">
      <c r="A202" s="29"/>
      <c r="D202" s="47"/>
      <c r="E202" s="107"/>
      <c r="F202" s="48"/>
      <c r="G202" s="48"/>
      <c r="H202" s="48"/>
      <c r="I202" s="48"/>
      <c r="J202" s="69"/>
      <c r="K202" s="69"/>
      <c r="L202" s="69"/>
      <c r="M202" s="69"/>
      <c r="N202" s="69"/>
      <c r="O202" s="69"/>
      <c r="P202" s="69"/>
      <c r="Q202" s="69"/>
    </row>
    <row r="203" spans="1:17" s="15" customFormat="1" ht="24" customHeight="1">
      <c r="A203" s="29"/>
      <c r="D203" s="47"/>
      <c r="E203" s="107"/>
      <c r="F203" s="48"/>
      <c r="G203" s="48"/>
      <c r="H203" s="48"/>
      <c r="I203" s="48"/>
      <c r="J203" s="69"/>
      <c r="K203" s="69"/>
      <c r="L203" s="69"/>
      <c r="M203" s="69"/>
      <c r="N203" s="69"/>
      <c r="O203" s="69"/>
      <c r="P203" s="69"/>
      <c r="Q203" s="69"/>
    </row>
    <row r="204" spans="1:17" s="15" customFormat="1" ht="24" customHeight="1">
      <c r="A204" s="29"/>
      <c r="D204" s="47"/>
      <c r="E204" s="107"/>
      <c r="F204" s="48"/>
      <c r="G204" s="48"/>
      <c r="H204" s="48"/>
      <c r="I204" s="48"/>
      <c r="J204" s="69"/>
      <c r="K204" s="69"/>
      <c r="L204" s="69"/>
      <c r="M204" s="69"/>
      <c r="N204" s="69"/>
      <c r="O204" s="69"/>
      <c r="P204" s="69"/>
      <c r="Q204" s="69"/>
    </row>
    <row r="205" spans="1:17" s="15" customFormat="1" ht="24" customHeight="1">
      <c r="A205" s="29"/>
      <c r="D205" s="47"/>
      <c r="E205" s="107"/>
      <c r="F205" s="48"/>
      <c r="G205" s="48"/>
      <c r="H205" s="48"/>
      <c r="I205" s="48"/>
      <c r="J205" s="69"/>
      <c r="K205" s="69"/>
      <c r="L205" s="69"/>
      <c r="M205" s="69"/>
      <c r="N205" s="69"/>
      <c r="O205" s="69"/>
      <c r="P205" s="69"/>
      <c r="Q205" s="69"/>
    </row>
    <row r="206" spans="1:17" s="15" customFormat="1" ht="24" customHeight="1">
      <c r="A206" s="29"/>
      <c r="D206" s="47"/>
      <c r="E206" s="107"/>
      <c r="F206" s="48"/>
      <c r="G206" s="48"/>
      <c r="H206" s="48"/>
      <c r="I206" s="48"/>
      <c r="J206" s="69"/>
      <c r="K206" s="69"/>
      <c r="L206" s="69"/>
      <c r="M206" s="69"/>
      <c r="N206" s="69"/>
      <c r="O206" s="69"/>
      <c r="P206" s="69"/>
      <c r="Q206" s="69"/>
    </row>
    <row r="207" spans="1:17" s="15" customFormat="1" ht="24" customHeight="1">
      <c r="A207" s="29"/>
      <c r="D207" s="47"/>
      <c r="E207" s="107"/>
      <c r="F207" s="48"/>
      <c r="G207" s="48"/>
      <c r="H207" s="48"/>
      <c r="I207" s="48"/>
      <c r="J207" s="69"/>
      <c r="K207" s="69"/>
      <c r="L207" s="69"/>
      <c r="M207" s="69"/>
      <c r="N207" s="69"/>
      <c r="O207" s="69"/>
      <c r="P207" s="69"/>
      <c r="Q207" s="69"/>
    </row>
    <row r="208" spans="1:17" s="15" customFormat="1" ht="24" customHeight="1">
      <c r="A208" s="29"/>
      <c r="D208" s="47"/>
      <c r="E208" s="107"/>
      <c r="F208" s="48"/>
      <c r="G208" s="48"/>
      <c r="H208" s="48"/>
      <c r="I208" s="48"/>
      <c r="J208" s="69"/>
      <c r="K208" s="69"/>
      <c r="L208" s="69"/>
      <c r="M208" s="69"/>
      <c r="N208" s="69"/>
      <c r="O208" s="69"/>
      <c r="P208" s="69"/>
      <c r="Q208" s="69"/>
    </row>
    <row r="209" spans="1:17" s="15" customFormat="1" ht="24" customHeight="1">
      <c r="A209" s="29"/>
      <c r="D209" s="47"/>
      <c r="E209" s="107"/>
      <c r="F209" s="48"/>
      <c r="G209" s="48"/>
      <c r="H209" s="48"/>
      <c r="I209" s="48"/>
      <c r="J209" s="69"/>
      <c r="K209" s="69"/>
      <c r="L209" s="69"/>
      <c r="M209" s="69"/>
      <c r="N209" s="69"/>
      <c r="O209" s="69"/>
      <c r="P209" s="69"/>
      <c r="Q209" s="69"/>
    </row>
    <row r="210" spans="1:17" s="15" customFormat="1" ht="24" customHeight="1">
      <c r="A210" s="29"/>
      <c r="D210" s="47"/>
      <c r="E210" s="107"/>
      <c r="F210" s="48"/>
      <c r="G210" s="48"/>
      <c r="H210" s="48"/>
      <c r="I210" s="48"/>
      <c r="J210" s="69"/>
      <c r="K210" s="69"/>
      <c r="L210" s="69"/>
      <c r="M210" s="69"/>
      <c r="N210" s="69"/>
      <c r="O210" s="69"/>
      <c r="P210" s="69"/>
      <c r="Q210" s="69"/>
    </row>
    <row r="211" spans="1:17" s="15" customFormat="1" ht="24" customHeight="1">
      <c r="A211" s="29"/>
      <c r="D211" s="47"/>
      <c r="E211" s="107"/>
      <c r="F211" s="48"/>
      <c r="G211" s="48"/>
      <c r="H211" s="48"/>
      <c r="I211" s="48"/>
      <c r="J211" s="69"/>
      <c r="K211" s="69"/>
      <c r="L211" s="69"/>
      <c r="M211" s="69"/>
      <c r="N211" s="69"/>
      <c r="O211" s="69"/>
      <c r="P211" s="69"/>
      <c r="Q211" s="69"/>
    </row>
    <row r="212" spans="1:17" s="15" customFormat="1" ht="24" customHeight="1">
      <c r="A212" s="29"/>
      <c r="D212" s="47"/>
      <c r="E212" s="107"/>
      <c r="F212" s="48"/>
      <c r="G212" s="48"/>
      <c r="H212" s="48"/>
      <c r="I212" s="48"/>
      <c r="J212" s="69"/>
      <c r="K212" s="69"/>
      <c r="L212" s="69"/>
      <c r="M212" s="69"/>
      <c r="N212" s="69"/>
      <c r="O212" s="69"/>
      <c r="P212" s="69"/>
      <c r="Q212" s="69"/>
    </row>
    <row r="213" spans="1:17" s="15" customFormat="1" ht="24" customHeight="1">
      <c r="A213" s="29"/>
      <c r="D213" s="47"/>
      <c r="E213" s="107"/>
      <c r="F213" s="48"/>
      <c r="G213" s="48"/>
      <c r="H213" s="48"/>
      <c r="I213" s="48"/>
      <c r="J213" s="69"/>
      <c r="K213" s="69"/>
      <c r="L213" s="69"/>
      <c r="M213" s="69"/>
      <c r="N213" s="69"/>
      <c r="O213" s="69"/>
      <c r="P213" s="69"/>
      <c r="Q213" s="69"/>
    </row>
    <row r="214" spans="1:17" s="15" customFormat="1" ht="24" customHeight="1">
      <c r="A214" s="29"/>
      <c r="D214" s="47"/>
      <c r="E214" s="107"/>
      <c r="F214" s="48"/>
      <c r="G214" s="48"/>
      <c r="H214" s="48"/>
      <c r="I214" s="48"/>
      <c r="J214" s="69"/>
      <c r="K214" s="69"/>
      <c r="L214" s="69"/>
      <c r="M214" s="69"/>
      <c r="N214" s="69"/>
      <c r="O214" s="69"/>
      <c r="P214" s="69"/>
      <c r="Q214" s="69"/>
    </row>
    <row r="215" spans="1:17" s="15" customFormat="1" ht="24" customHeight="1">
      <c r="A215" s="29"/>
      <c r="D215" s="47"/>
      <c r="E215" s="107"/>
      <c r="F215" s="48"/>
      <c r="G215" s="48"/>
      <c r="H215" s="48"/>
      <c r="I215" s="48"/>
      <c r="J215" s="69"/>
      <c r="K215" s="69"/>
      <c r="L215" s="69"/>
      <c r="M215" s="69"/>
      <c r="N215" s="69"/>
      <c r="O215" s="69"/>
      <c r="P215" s="69"/>
      <c r="Q215" s="69"/>
    </row>
    <row r="216" spans="1:17" s="15" customFormat="1" ht="24" customHeight="1">
      <c r="A216" s="29"/>
      <c r="D216" s="47"/>
      <c r="E216" s="107"/>
      <c r="F216" s="48"/>
      <c r="G216" s="48"/>
      <c r="H216" s="48"/>
      <c r="I216" s="48"/>
      <c r="J216" s="69"/>
      <c r="K216" s="69"/>
      <c r="L216" s="69"/>
      <c r="M216" s="69"/>
      <c r="N216" s="69"/>
      <c r="O216" s="69"/>
      <c r="P216" s="69"/>
      <c r="Q216" s="69"/>
    </row>
    <row r="217" spans="1:17" s="15" customFormat="1" ht="24" customHeight="1">
      <c r="A217" s="29"/>
      <c r="D217" s="47"/>
      <c r="E217" s="107"/>
      <c r="F217" s="48"/>
      <c r="G217" s="48"/>
      <c r="H217" s="48"/>
      <c r="I217" s="48"/>
      <c r="J217" s="69"/>
      <c r="K217" s="69"/>
      <c r="L217" s="69"/>
      <c r="M217" s="69"/>
      <c r="N217" s="69"/>
      <c r="O217" s="69"/>
      <c r="P217" s="69"/>
      <c r="Q217" s="69"/>
    </row>
    <row r="218" spans="1:17" s="15" customFormat="1" ht="24" customHeight="1">
      <c r="A218" s="29"/>
      <c r="D218" s="47"/>
      <c r="E218" s="107"/>
      <c r="F218" s="48"/>
      <c r="G218" s="48"/>
      <c r="H218" s="48"/>
      <c r="I218" s="48"/>
      <c r="J218" s="69"/>
      <c r="K218" s="69"/>
      <c r="L218" s="69"/>
      <c r="M218" s="69"/>
      <c r="N218" s="69"/>
      <c r="O218" s="69"/>
      <c r="P218" s="69"/>
      <c r="Q218" s="69"/>
    </row>
    <row r="219" spans="1:17" s="15" customFormat="1" ht="24" customHeight="1">
      <c r="A219" s="29"/>
      <c r="D219" s="47"/>
      <c r="E219" s="107"/>
      <c r="F219" s="48"/>
      <c r="G219" s="48"/>
      <c r="H219" s="48"/>
      <c r="I219" s="48"/>
      <c r="J219" s="69"/>
      <c r="K219" s="69"/>
      <c r="L219" s="69"/>
      <c r="M219" s="69"/>
      <c r="N219" s="69"/>
      <c r="O219" s="69"/>
      <c r="P219" s="69"/>
      <c r="Q219" s="69"/>
    </row>
    <row r="220" spans="1:17" s="15" customFormat="1" ht="24" customHeight="1">
      <c r="A220" s="29"/>
      <c r="D220" s="47"/>
      <c r="E220" s="107"/>
      <c r="F220" s="48"/>
      <c r="G220" s="48"/>
      <c r="H220" s="48"/>
      <c r="I220" s="48"/>
      <c r="J220" s="69"/>
      <c r="K220" s="69"/>
      <c r="L220" s="69"/>
      <c r="M220" s="69"/>
      <c r="N220" s="69"/>
      <c r="O220" s="69"/>
      <c r="P220" s="69"/>
      <c r="Q220" s="69"/>
    </row>
    <row r="221" spans="1:17" s="15" customFormat="1" ht="24" customHeight="1">
      <c r="A221" s="29"/>
      <c r="D221" s="47"/>
      <c r="E221" s="107"/>
      <c r="F221" s="48"/>
      <c r="G221" s="48"/>
      <c r="H221" s="48"/>
      <c r="I221" s="48"/>
      <c r="J221" s="69"/>
      <c r="K221" s="69"/>
      <c r="L221" s="69"/>
      <c r="M221" s="69"/>
      <c r="N221" s="69"/>
      <c r="O221" s="69"/>
      <c r="P221" s="69"/>
      <c r="Q221" s="69"/>
    </row>
    <row r="222" spans="1:17" s="15" customFormat="1" ht="24" customHeight="1">
      <c r="A222" s="29"/>
      <c r="D222" s="47"/>
      <c r="E222" s="107"/>
      <c r="F222" s="48"/>
      <c r="G222" s="48"/>
      <c r="H222" s="48"/>
      <c r="I222" s="48"/>
      <c r="J222" s="69"/>
      <c r="K222" s="69"/>
      <c r="L222" s="69"/>
      <c r="M222" s="69"/>
      <c r="N222" s="69"/>
      <c r="O222" s="69"/>
      <c r="P222" s="69"/>
      <c r="Q222" s="69"/>
    </row>
    <row r="223" spans="1:17" s="15" customFormat="1" ht="24" customHeight="1">
      <c r="A223" s="29"/>
      <c r="D223" s="47"/>
      <c r="E223" s="107"/>
      <c r="F223" s="48"/>
      <c r="G223" s="48"/>
      <c r="H223" s="48"/>
      <c r="I223" s="48"/>
      <c r="J223" s="69"/>
      <c r="K223" s="69"/>
      <c r="L223" s="69"/>
      <c r="M223" s="69"/>
      <c r="N223" s="69"/>
      <c r="O223" s="69"/>
      <c r="P223" s="69"/>
      <c r="Q223" s="69"/>
    </row>
    <row r="224" spans="1:17" s="15" customFormat="1" ht="24" customHeight="1">
      <c r="A224" s="29"/>
      <c r="D224" s="47"/>
      <c r="E224" s="107"/>
      <c r="F224" s="48"/>
      <c r="G224" s="48"/>
      <c r="H224" s="48"/>
      <c r="I224" s="48"/>
      <c r="J224" s="69"/>
      <c r="K224" s="69"/>
      <c r="L224" s="69"/>
      <c r="M224" s="69"/>
      <c r="N224" s="69"/>
      <c r="O224" s="69"/>
      <c r="P224" s="69"/>
      <c r="Q224" s="69"/>
    </row>
    <row r="225" spans="1:17" s="15" customFormat="1" ht="24" customHeight="1">
      <c r="A225" s="29"/>
      <c r="D225" s="47"/>
      <c r="E225" s="107"/>
      <c r="F225" s="48"/>
      <c r="G225" s="48"/>
      <c r="H225" s="48"/>
      <c r="I225" s="48"/>
      <c r="J225" s="69"/>
      <c r="K225" s="69"/>
      <c r="L225" s="69"/>
      <c r="M225" s="69"/>
      <c r="N225" s="69"/>
      <c r="O225" s="69"/>
      <c r="P225" s="69"/>
      <c r="Q225" s="69"/>
    </row>
    <row r="226" spans="1:17" s="15" customFormat="1" ht="24" customHeight="1">
      <c r="A226" s="29"/>
      <c r="D226" s="47"/>
      <c r="E226" s="107"/>
      <c r="F226" s="48"/>
      <c r="G226" s="48"/>
      <c r="H226" s="48"/>
      <c r="I226" s="48"/>
      <c r="J226" s="69"/>
      <c r="K226" s="69"/>
      <c r="L226" s="69"/>
      <c r="M226" s="69"/>
      <c r="N226" s="69"/>
      <c r="O226" s="69"/>
      <c r="P226" s="69"/>
      <c r="Q226" s="69"/>
    </row>
    <row r="227" spans="1:17" s="15" customFormat="1" ht="24" customHeight="1">
      <c r="A227" s="29"/>
      <c r="D227" s="47"/>
      <c r="E227" s="107"/>
      <c r="F227" s="48"/>
      <c r="G227" s="48"/>
      <c r="H227" s="48"/>
      <c r="I227" s="48"/>
      <c r="J227" s="69"/>
      <c r="K227" s="69"/>
      <c r="L227" s="69"/>
      <c r="M227" s="69"/>
      <c r="N227" s="69"/>
      <c r="O227" s="69"/>
      <c r="P227" s="69"/>
      <c r="Q227" s="69"/>
    </row>
    <row r="228" spans="1:17" s="15" customFormat="1" ht="24" customHeight="1">
      <c r="A228" s="29"/>
      <c r="D228" s="47"/>
      <c r="E228" s="107"/>
      <c r="F228" s="48"/>
      <c r="G228" s="48"/>
      <c r="H228" s="48"/>
      <c r="I228" s="48"/>
      <c r="J228" s="69"/>
      <c r="K228" s="69"/>
      <c r="L228" s="69"/>
      <c r="M228" s="69"/>
      <c r="N228" s="69"/>
      <c r="O228" s="69"/>
      <c r="P228" s="69"/>
      <c r="Q228" s="69"/>
    </row>
    <row r="229" spans="1:17" s="15" customFormat="1" ht="24" customHeight="1">
      <c r="A229" s="29"/>
      <c r="D229" s="47"/>
      <c r="E229" s="107"/>
      <c r="F229" s="48"/>
      <c r="G229" s="48"/>
      <c r="H229" s="48"/>
      <c r="I229" s="48"/>
      <c r="J229" s="69"/>
      <c r="K229" s="69"/>
      <c r="L229" s="69"/>
      <c r="M229" s="69"/>
      <c r="N229" s="69"/>
      <c r="O229" s="69"/>
      <c r="P229" s="69"/>
      <c r="Q229" s="69"/>
    </row>
    <row r="230" spans="1:17" s="15" customFormat="1" ht="24" customHeight="1">
      <c r="A230" s="29"/>
      <c r="D230" s="47"/>
      <c r="E230" s="107"/>
      <c r="F230" s="48"/>
      <c r="G230" s="48"/>
      <c r="H230" s="48"/>
      <c r="I230" s="48"/>
      <c r="J230" s="69"/>
      <c r="K230" s="69"/>
      <c r="L230" s="69"/>
      <c r="M230" s="69"/>
      <c r="N230" s="69"/>
      <c r="O230" s="69"/>
      <c r="P230" s="69"/>
      <c r="Q230" s="69"/>
    </row>
    <row r="231" spans="1:17" s="15" customFormat="1" ht="24" customHeight="1">
      <c r="A231" s="29"/>
      <c r="D231" s="47"/>
      <c r="E231" s="107"/>
      <c r="F231" s="48"/>
      <c r="G231" s="48"/>
      <c r="H231" s="48"/>
      <c r="I231" s="48"/>
      <c r="J231" s="69"/>
      <c r="K231" s="69"/>
      <c r="L231" s="69"/>
      <c r="M231" s="69"/>
      <c r="N231" s="69"/>
      <c r="O231" s="69"/>
      <c r="P231" s="69"/>
      <c r="Q231" s="69"/>
    </row>
    <row r="232" spans="1:17" s="15" customFormat="1" ht="24" customHeight="1">
      <c r="A232" s="29"/>
      <c r="D232" s="47"/>
      <c r="E232" s="107"/>
      <c r="F232" s="48"/>
      <c r="G232" s="48"/>
      <c r="H232" s="48"/>
      <c r="I232" s="48"/>
      <c r="J232" s="69"/>
      <c r="K232" s="69"/>
      <c r="L232" s="69"/>
      <c r="M232" s="69"/>
      <c r="N232" s="69"/>
      <c r="O232" s="69"/>
      <c r="P232" s="69"/>
      <c r="Q232" s="69"/>
    </row>
    <row r="233" spans="1:17" s="15" customFormat="1" ht="24" customHeight="1">
      <c r="A233" s="29"/>
      <c r="D233" s="47"/>
      <c r="E233" s="107"/>
      <c r="F233" s="48"/>
      <c r="G233" s="48"/>
      <c r="H233" s="48"/>
      <c r="I233" s="48"/>
      <c r="J233" s="69"/>
      <c r="K233" s="69"/>
      <c r="L233" s="69"/>
      <c r="M233" s="69"/>
      <c r="N233" s="69"/>
      <c r="O233" s="69"/>
      <c r="P233" s="69"/>
      <c r="Q233" s="69"/>
    </row>
    <row r="234" spans="1:17" s="15" customFormat="1" ht="24" customHeight="1">
      <c r="A234" s="29"/>
      <c r="D234" s="47"/>
      <c r="E234" s="107"/>
      <c r="F234" s="48"/>
      <c r="G234" s="48"/>
      <c r="H234" s="48"/>
      <c r="I234" s="48"/>
      <c r="J234" s="69"/>
      <c r="K234" s="69"/>
      <c r="L234" s="69"/>
      <c r="M234" s="69"/>
      <c r="N234" s="69"/>
      <c r="O234" s="69"/>
      <c r="P234" s="69"/>
      <c r="Q234" s="69"/>
    </row>
    <row r="235" spans="1:17" s="15" customFormat="1" ht="24" customHeight="1">
      <c r="A235" s="29"/>
      <c r="D235" s="47"/>
      <c r="E235" s="107"/>
      <c r="F235" s="48"/>
      <c r="G235" s="48"/>
      <c r="H235" s="48"/>
      <c r="I235" s="48"/>
      <c r="J235" s="69"/>
      <c r="K235" s="69"/>
      <c r="L235" s="69"/>
      <c r="M235" s="69"/>
      <c r="N235" s="69"/>
      <c r="O235" s="69"/>
      <c r="P235" s="69"/>
      <c r="Q235" s="69"/>
    </row>
    <row r="236" spans="1:17" s="15" customFormat="1" ht="24" customHeight="1">
      <c r="A236" s="29"/>
      <c r="D236" s="47"/>
      <c r="E236" s="107"/>
      <c r="F236" s="48"/>
      <c r="G236" s="48"/>
      <c r="H236" s="48"/>
      <c r="I236" s="48"/>
      <c r="J236" s="69"/>
      <c r="K236" s="69"/>
      <c r="L236" s="69"/>
      <c r="M236" s="69"/>
      <c r="N236" s="69"/>
      <c r="O236" s="69"/>
      <c r="P236" s="69"/>
      <c r="Q236" s="69"/>
    </row>
    <row r="237" spans="1:17" s="15" customFormat="1" ht="24" customHeight="1">
      <c r="A237" s="29"/>
      <c r="D237" s="47"/>
      <c r="E237" s="107"/>
      <c r="F237" s="48"/>
      <c r="G237" s="48"/>
      <c r="H237" s="48"/>
      <c r="I237" s="48"/>
      <c r="J237" s="69"/>
      <c r="K237" s="69"/>
      <c r="L237" s="69"/>
      <c r="M237" s="69"/>
      <c r="N237" s="69"/>
      <c r="O237" s="69"/>
      <c r="P237" s="69"/>
      <c r="Q237" s="69"/>
    </row>
    <row r="238" spans="1:17" s="15" customFormat="1" ht="24" customHeight="1">
      <c r="A238" s="29"/>
      <c r="D238" s="47"/>
      <c r="E238" s="107"/>
      <c r="F238" s="48"/>
      <c r="G238" s="48"/>
      <c r="H238" s="48"/>
      <c r="I238" s="48"/>
      <c r="J238" s="69"/>
      <c r="K238" s="69"/>
      <c r="L238" s="69"/>
      <c r="M238" s="69"/>
      <c r="N238" s="69"/>
      <c r="O238" s="69"/>
      <c r="P238" s="69"/>
      <c r="Q238" s="69"/>
    </row>
    <row r="239" spans="1:17" s="15" customFormat="1" ht="24" customHeight="1">
      <c r="A239" s="29"/>
      <c r="D239" s="47"/>
      <c r="E239" s="107"/>
      <c r="F239" s="48"/>
      <c r="G239" s="48"/>
      <c r="H239" s="48"/>
      <c r="I239" s="48"/>
      <c r="J239" s="69"/>
      <c r="K239" s="69"/>
      <c r="L239" s="69"/>
      <c r="M239" s="69"/>
      <c r="N239" s="69"/>
      <c r="O239" s="69"/>
      <c r="P239" s="69"/>
      <c r="Q239" s="69"/>
    </row>
    <row r="240" spans="1:17" s="15" customFormat="1" ht="24" customHeight="1">
      <c r="A240" s="29"/>
      <c r="D240" s="47"/>
      <c r="E240" s="107"/>
      <c r="F240" s="48"/>
      <c r="G240" s="48"/>
      <c r="H240" s="48"/>
      <c r="I240" s="48"/>
      <c r="J240" s="69"/>
      <c r="K240" s="69"/>
      <c r="L240" s="69"/>
      <c r="M240" s="69"/>
      <c r="N240" s="69"/>
      <c r="O240" s="69"/>
      <c r="P240" s="69"/>
      <c r="Q240" s="69"/>
    </row>
    <row r="241" spans="1:17" s="15" customFormat="1" ht="24" customHeight="1">
      <c r="A241" s="29"/>
      <c r="D241" s="47"/>
      <c r="E241" s="107"/>
      <c r="F241" s="48"/>
      <c r="G241" s="48"/>
      <c r="H241" s="48"/>
      <c r="I241" s="48"/>
      <c r="J241" s="69"/>
      <c r="K241" s="69"/>
      <c r="L241" s="69"/>
      <c r="M241" s="69"/>
      <c r="N241" s="69"/>
      <c r="O241" s="69"/>
      <c r="P241" s="69"/>
      <c r="Q241" s="69"/>
    </row>
    <row r="242" spans="1:17" s="15" customFormat="1" ht="24" customHeight="1">
      <c r="A242" s="29"/>
      <c r="D242" s="47"/>
      <c r="E242" s="107"/>
      <c r="F242" s="48"/>
      <c r="G242" s="48"/>
      <c r="H242" s="48"/>
      <c r="I242" s="48"/>
      <c r="J242" s="69"/>
      <c r="K242" s="69"/>
      <c r="L242" s="69"/>
      <c r="M242" s="69"/>
      <c r="N242" s="69"/>
      <c r="O242" s="69"/>
      <c r="P242" s="69"/>
      <c r="Q242" s="69"/>
    </row>
    <row r="243" spans="1:17" s="15" customFormat="1" ht="24" customHeight="1">
      <c r="A243" s="29"/>
      <c r="D243" s="47"/>
      <c r="E243" s="107"/>
      <c r="F243" s="48"/>
      <c r="G243" s="48"/>
      <c r="H243" s="48"/>
      <c r="I243" s="48"/>
      <c r="J243" s="69"/>
      <c r="K243" s="69"/>
      <c r="L243" s="69"/>
      <c r="M243" s="69"/>
      <c r="N243" s="69"/>
      <c r="O243" s="69"/>
      <c r="P243" s="69"/>
      <c r="Q243" s="69"/>
    </row>
    <row r="244" spans="1:17" s="15" customFormat="1" ht="24" customHeight="1">
      <c r="A244" s="29"/>
      <c r="D244" s="47"/>
      <c r="E244" s="107"/>
      <c r="F244" s="48"/>
      <c r="G244" s="48"/>
      <c r="H244" s="48"/>
      <c r="I244" s="48"/>
      <c r="J244" s="69"/>
      <c r="K244" s="69"/>
      <c r="L244" s="69"/>
      <c r="M244" s="69"/>
      <c r="N244" s="69"/>
      <c r="O244" s="69"/>
      <c r="P244" s="69"/>
      <c r="Q244" s="69"/>
    </row>
    <row r="245" spans="1:17" s="15" customFormat="1" ht="24" customHeight="1">
      <c r="A245" s="29"/>
      <c r="D245" s="47"/>
      <c r="E245" s="107"/>
      <c r="F245" s="48"/>
      <c r="G245" s="48"/>
      <c r="H245" s="48"/>
      <c r="I245" s="48"/>
      <c r="J245" s="69"/>
      <c r="K245" s="69"/>
      <c r="L245" s="69"/>
      <c r="M245" s="69"/>
      <c r="N245" s="69"/>
      <c r="O245" s="69"/>
      <c r="P245" s="69"/>
      <c r="Q245" s="69"/>
    </row>
    <row r="246" spans="1:17" s="15" customFormat="1" ht="24" customHeight="1">
      <c r="A246" s="29"/>
      <c r="D246" s="47"/>
      <c r="E246" s="107"/>
      <c r="F246" s="48"/>
      <c r="G246" s="48"/>
      <c r="H246" s="48"/>
      <c r="I246" s="48"/>
      <c r="J246" s="69"/>
      <c r="K246" s="69"/>
      <c r="L246" s="69"/>
      <c r="M246" s="69"/>
      <c r="N246" s="69"/>
      <c r="O246" s="69"/>
      <c r="P246" s="69"/>
      <c r="Q246" s="69"/>
    </row>
    <row r="247" spans="1:17" s="15" customFormat="1" ht="24" customHeight="1">
      <c r="A247" s="29"/>
      <c r="D247" s="47"/>
      <c r="E247" s="107"/>
      <c r="F247" s="48"/>
      <c r="G247" s="48"/>
      <c r="H247" s="48"/>
      <c r="I247" s="48"/>
      <c r="J247" s="69"/>
      <c r="K247" s="69"/>
      <c r="L247" s="69"/>
      <c r="M247" s="69"/>
      <c r="N247" s="69"/>
      <c r="O247" s="69"/>
      <c r="P247" s="69"/>
      <c r="Q247" s="69"/>
    </row>
    <row r="248" spans="1:17" s="15" customFormat="1" ht="24" customHeight="1">
      <c r="A248" s="29"/>
      <c r="D248" s="47"/>
      <c r="E248" s="107"/>
      <c r="F248" s="48"/>
      <c r="G248" s="48"/>
      <c r="H248" s="48"/>
      <c r="I248" s="48"/>
      <c r="J248" s="69"/>
      <c r="K248" s="69"/>
      <c r="L248" s="69"/>
      <c r="M248" s="69"/>
      <c r="N248" s="69"/>
      <c r="O248" s="69"/>
      <c r="P248" s="69"/>
      <c r="Q248" s="69"/>
    </row>
    <row r="249" spans="1:17" s="15" customFormat="1" ht="24" customHeight="1">
      <c r="A249" s="29"/>
      <c r="D249" s="47"/>
      <c r="E249" s="107"/>
      <c r="F249" s="48"/>
      <c r="G249" s="48"/>
      <c r="H249" s="48"/>
      <c r="I249" s="48"/>
      <c r="J249" s="69"/>
      <c r="K249" s="69"/>
      <c r="L249" s="69"/>
      <c r="M249" s="69"/>
      <c r="N249" s="69"/>
      <c r="O249" s="69"/>
      <c r="P249" s="69"/>
      <c r="Q249" s="69"/>
    </row>
    <row r="250" spans="1:17" s="15" customFormat="1" ht="24" customHeight="1">
      <c r="A250" s="29"/>
      <c r="D250" s="47"/>
      <c r="E250" s="107"/>
      <c r="F250" s="48"/>
      <c r="G250" s="48"/>
      <c r="H250" s="48"/>
      <c r="I250" s="48"/>
      <c r="J250" s="69"/>
      <c r="K250" s="69"/>
      <c r="L250" s="69"/>
      <c r="M250" s="69"/>
      <c r="N250" s="69"/>
      <c r="O250" s="69"/>
      <c r="P250" s="69"/>
      <c r="Q250" s="69"/>
    </row>
    <row r="251" spans="1:17" s="15" customFormat="1" ht="24" customHeight="1">
      <c r="A251" s="29"/>
      <c r="D251" s="47"/>
      <c r="E251" s="107"/>
      <c r="F251" s="48"/>
      <c r="G251" s="48"/>
      <c r="H251" s="48"/>
      <c r="I251" s="48"/>
      <c r="J251" s="69"/>
      <c r="K251" s="69"/>
      <c r="L251" s="69"/>
      <c r="M251" s="69"/>
      <c r="N251" s="69"/>
      <c r="O251" s="69"/>
      <c r="P251" s="69"/>
      <c r="Q251" s="69"/>
    </row>
    <row r="252" spans="1:17" s="15" customFormat="1" ht="24" customHeight="1">
      <c r="A252" s="29"/>
      <c r="D252" s="47"/>
      <c r="E252" s="107"/>
      <c r="F252" s="48"/>
      <c r="G252" s="48"/>
      <c r="H252" s="48"/>
      <c r="I252" s="48"/>
      <c r="J252" s="69"/>
      <c r="K252" s="69"/>
      <c r="L252" s="69"/>
      <c r="M252" s="69"/>
      <c r="N252" s="69"/>
      <c r="O252" s="69"/>
      <c r="P252" s="69"/>
      <c r="Q252" s="69"/>
    </row>
    <row r="253" spans="1:17" s="15" customFormat="1" ht="24" customHeight="1">
      <c r="A253" s="29"/>
      <c r="D253" s="47"/>
      <c r="E253" s="107"/>
      <c r="F253" s="48"/>
      <c r="G253" s="48"/>
      <c r="H253" s="48"/>
      <c r="I253" s="48"/>
      <c r="J253" s="69"/>
      <c r="K253" s="69"/>
      <c r="L253" s="69"/>
      <c r="M253" s="69"/>
      <c r="N253" s="69"/>
      <c r="O253" s="69"/>
      <c r="P253" s="69"/>
      <c r="Q253" s="69"/>
    </row>
    <row r="254" spans="1:17" s="15" customFormat="1" ht="24" customHeight="1">
      <c r="A254" s="29"/>
      <c r="D254" s="47"/>
      <c r="E254" s="107"/>
      <c r="F254" s="48"/>
      <c r="G254" s="48"/>
      <c r="H254" s="48"/>
      <c r="I254" s="48"/>
      <c r="J254" s="69"/>
      <c r="K254" s="69"/>
      <c r="L254" s="69"/>
      <c r="M254" s="69"/>
      <c r="N254" s="69"/>
      <c r="O254" s="69"/>
      <c r="P254" s="69"/>
      <c r="Q254" s="69"/>
    </row>
    <row r="255" spans="1:17" s="15" customFormat="1" ht="24" customHeight="1">
      <c r="A255" s="29"/>
      <c r="D255" s="47"/>
      <c r="E255" s="107"/>
      <c r="F255" s="48"/>
      <c r="G255" s="48"/>
      <c r="H255" s="48"/>
      <c r="I255" s="48"/>
      <c r="J255" s="69"/>
      <c r="K255" s="69"/>
      <c r="L255" s="69"/>
      <c r="M255" s="69"/>
      <c r="N255" s="69"/>
      <c r="O255" s="69"/>
      <c r="P255" s="69"/>
      <c r="Q255" s="69"/>
    </row>
    <row r="256" spans="1:17" s="15" customFormat="1" ht="24" customHeight="1">
      <c r="A256" s="29"/>
      <c r="D256" s="47"/>
      <c r="E256" s="107"/>
      <c r="F256" s="48"/>
      <c r="G256" s="48"/>
      <c r="H256" s="48"/>
      <c r="I256" s="48"/>
      <c r="J256" s="69"/>
      <c r="K256" s="69"/>
      <c r="L256" s="69"/>
      <c r="M256" s="69"/>
      <c r="N256" s="69"/>
      <c r="O256" s="69"/>
      <c r="P256" s="69"/>
      <c r="Q256" s="69"/>
    </row>
    <row r="257" spans="1:17" s="15" customFormat="1" ht="24" customHeight="1">
      <c r="A257" s="29"/>
      <c r="D257" s="47"/>
      <c r="E257" s="107"/>
      <c r="F257" s="48"/>
      <c r="G257" s="48"/>
      <c r="H257" s="48"/>
      <c r="I257" s="48"/>
      <c r="J257" s="69"/>
      <c r="K257" s="69"/>
      <c r="L257" s="69"/>
      <c r="M257" s="69"/>
      <c r="N257" s="69"/>
      <c r="O257" s="69"/>
      <c r="P257" s="69"/>
      <c r="Q257" s="69"/>
    </row>
    <row r="258" spans="1:17" s="15" customFormat="1" ht="24" customHeight="1">
      <c r="A258" s="29"/>
      <c r="D258" s="47"/>
      <c r="E258" s="107"/>
      <c r="F258" s="48"/>
      <c r="G258" s="48"/>
      <c r="H258" s="48"/>
      <c r="I258" s="48"/>
      <c r="J258" s="69"/>
      <c r="K258" s="69"/>
      <c r="L258" s="69"/>
      <c r="M258" s="69"/>
      <c r="N258" s="69"/>
      <c r="O258" s="69"/>
      <c r="P258" s="69"/>
      <c r="Q258" s="69"/>
    </row>
    <row r="259" spans="1:17" s="15" customFormat="1" ht="24" customHeight="1">
      <c r="A259" s="29"/>
      <c r="D259" s="47"/>
      <c r="E259" s="107"/>
      <c r="F259" s="48"/>
      <c r="G259" s="48"/>
      <c r="H259" s="48"/>
      <c r="I259" s="48"/>
      <c r="J259" s="69"/>
      <c r="K259" s="69"/>
      <c r="L259" s="69"/>
      <c r="M259" s="69"/>
      <c r="N259" s="69"/>
      <c r="O259" s="69"/>
      <c r="P259" s="69"/>
      <c r="Q259" s="69"/>
    </row>
    <row r="260" spans="1:17" s="15" customFormat="1" ht="24" customHeight="1">
      <c r="A260" s="29"/>
      <c r="D260" s="47"/>
      <c r="E260" s="107"/>
      <c r="F260" s="48"/>
      <c r="G260" s="48"/>
      <c r="H260" s="48"/>
      <c r="I260" s="48"/>
      <c r="J260" s="69"/>
      <c r="K260" s="69"/>
      <c r="L260" s="69"/>
      <c r="M260" s="69"/>
      <c r="N260" s="69"/>
      <c r="O260" s="69"/>
      <c r="P260" s="69"/>
      <c r="Q260" s="69"/>
    </row>
    <row r="261" spans="1:17" s="15" customFormat="1" ht="24" customHeight="1">
      <c r="A261" s="29"/>
      <c r="D261" s="47"/>
      <c r="E261" s="107"/>
      <c r="F261" s="48"/>
      <c r="G261" s="48"/>
      <c r="H261" s="48"/>
      <c r="I261" s="48"/>
      <c r="J261" s="69"/>
      <c r="K261" s="69"/>
      <c r="L261" s="69"/>
      <c r="M261" s="69"/>
      <c r="N261" s="69"/>
      <c r="O261" s="69"/>
      <c r="P261" s="69"/>
      <c r="Q261" s="69"/>
    </row>
    <row r="262" spans="1:17" s="15" customFormat="1" ht="24" customHeight="1">
      <c r="A262" s="29"/>
      <c r="D262" s="47"/>
      <c r="E262" s="107"/>
      <c r="F262" s="48"/>
      <c r="G262" s="48"/>
      <c r="H262" s="48"/>
      <c r="I262" s="48"/>
      <c r="J262" s="69"/>
      <c r="K262" s="69"/>
      <c r="L262" s="69"/>
      <c r="M262" s="69"/>
      <c r="N262" s="69"/>
      <c r="O262" s="69"/>
      <c r="P262" s="69"/>
      <c r="Q262" s="69"/>
    </row>
    <row r="263" spans="1:17" s="15" customFormat="1" ht="24" customHeight="1">
      <c r="A263" s="29"/>
      <c r="D263" s="47"/>
      <c r="E263" s="107"/>
      <c r="F263" s="48"/>
      <c r="G263" s="48"/>
      <c r="H263" s="48"/>
      <c r="I263" s="48"/>
      <c r="J263" s="69"/>
      <c r="K263" s="69"/>
      <c r="L263" s="69"/>
      <c r="M263" s="69"/>
      <c r="N263" s="69"/>
      <c r="O263" s="69"/>
      <c r="P263" s="69"/>
      <c r="Q263" s="69"/>
    </row>
    <row r="264" spans="1:17" s="15" customFormat="1" ht="24" customHeight="1">
      <c r="A264" s="29"/>
      <c r="D264" s="47"/>
      <c r="E264" s="107"/>
      <c r="F264" s="48"/>
      <c r="G264" s="48"/>
      <c r="H264" s="48"/>
      <c r="I264" s="48"/>
      <c r="J264" s="69"/>
      <c r="K264" s="69"/>
      <c r="L264" s="69"/>
      <c r="M264" s="69"/>
      <c r="N264" s="69"/>
      <c r="O264" s="69"/>
      <c r="P264" s="69"/>
      <c r="Q264" s="69"/>
    </row>
    <row r="265" spans="1:17" s="15" customFormat="1" ht="24" customHeight="1">
      <c r="A265" s="29"/>
      <c r="D265" s="47"/>
      <c r="E265" s="107"/>
      <c r="F265" s="48"/>
      <c r="G265" s="48"/>
      <c r="H265" s="48"/>
      <c r="I265" s="48"/>
      <c r="J265" s="69"/>
      <c r="K265" s="69"/>
      <c r="L265" s="69"/>
      <c r="M265" s="69"/>
      <c r="N265" s="69"/>
      <c r="O265" s="69"/>
      <c r="P265" s="69"/>
      <c r="Q265" s="69"/>
    </row>
    <row r="266" spans="1:17" s="15" customFormat="1" ht="24" customHeight="1">
      <c r="A266" s="29"/>
      <c r="D266" s="47"/>
      <c r="E266" s="107"/>
      <c r="F266" s="48"/>
      <c r="G266" s="48"/>
      <c r="H266" s="48"/>
      <c r="I266" s="48"/>
      <c r="J266" s="69"/>
      <c r="K266" s="69"/>
      <c r="L266" s="69"/>
      <c r="M266" s="69"/>
      <c r="N266" s="69"/>
      <c r="O266" s="69"/>
      <c r="P266" s="69"/>
      <c r="Q266" s="69"/>
    </row>
    <row r="267" spans="1:17" s="15" customFormat="1" ht="24" customHeight="1">
      <c r="A267" s="29"/>
      <c r="D267" s="47"/>
      <c r="E267" s="107"/>
      <c r="F267" s="48"/>
      <c r="G267" s="48"/>
      <c r="H267" s="48"/>
      <c r="I267" s="48"/>
      <c r="J267" s="69"/>
      <c r="K267" s="69"/>
      <c r="L267" s="69"/>
      <c r="M267" s="69"/>
      <c r="N267" s="69"/>
      <c r="O267" s="69"/>
      <c r="P267" s="69"/>
      <c r="Q267" s="69"/>
    </row>
    <row r="268" spans="1:17" s="15" customFormat="1" ht="24" customHeight="1">
      <c r="A268" s="29"/>
      <c r="D268" s="47"/>
      <c r="E268" s="107"/>
      <c r="F268" s="48"/>
      <c r="G268" s="48"/>
      <c r="H268" s="48"/>
      <c r="I268" s="48"/>
      <c r="J268" s="69"/>
      <c r="K268" s="69"/>
      <c r="L268" s="69"/>
      <c r="M268" s="69"/>
      <c r="N268" s="69"/>
      <c r="O268" s="69"/>
      <c r="P268" s="69"/>
      <c r="Q268" s="69"/>
    </row>
    <row r="269" spans="1:17" s="15" customFormat="1" ht="24" customHeight="1">
      <c r="A269" s="29"/>
      <c r="D269" s="47"/>
      <c r="E269" s="107"/>
      <c r="F269" s="48"/>
      <c r="G269" s="48"/>
      <c r="H269" s="48"/>
      <c r="I269" s="48"/>
      <c r="J269" s="69"/>
      <c r="K269" s="69"/>
      <c r="L269" s="69"/>
      <c r="M269" s="69"/>
      <c r="N269" s="69"/>
      <c r="O269" s="69"/>
      <c r="P269" s="69"/>
      <c r="Q269" s="69"/>
    </row>
    <row r="270" spans="1:17" s="15" customFormat="1" ht="24" customHeight="1">
      <c r="A270" s="29"/>
      <c r="D270" s="47"/>
      <c r="E270" s="107"/>
      <c r="F270" s="48"/>
      <c r="G270" s="48"/>
      <c r="H270" s="48"/>
      <c r="I270" s="48"/>
      <c r="J270" s="69"/>
      <c r="K270" s="69"/>
      <c r="L270" s="69"/>
      <c r="M270" s="69"/>
      <c r="N270" s="69"/>
      <c r="O270" s="69"/>
      <c r="P270" s="69"/>
      <c r="Q270" s="69"/>
    </row>
    <row r="271" spans="1:17" s="15" customFormat="1" ht="24" customHeight="1">
      <c r="A271" s="29"/>
      <c r="D271" s="47"/>
      <c r="E271" s="107"/>
      <c r="F271" s="48"/>
      <c r="G271" s="48"/>
      <c r="H271" s="48"/>
      <c r="I271" s="48"/>
      <c r="J271" s="69"/>
      <c r="K271" s="69"/>
      <c r="L271" s="69"/>
      <c r="M271" s="69"/>
      <c r="N271" s="69"/>
      <c r="O271" s="69"/>
      <c r="P271" s="69"/>
      <c r="Q271" s="69"/>
    </row>
    <row r="272" spans="1:17" s="15" customFormat="1" ht="24" customHeight="1">
      <c r="A272" s="29"/>
      <c r="D272" s="47"/>
      <c r="E272" s="107"/>
      <c r="F272" s="48"/>
      <c r="G272" s="48"/>
      <c r="H272" s="48"/>
      <c r="I272" s="48"/>
      <c r="J272" s="69"/>
      <c r="K272" s="69"/>
      <c r="L272" s="69"/>
      <c r="M272" s="69"/>
      <c r="N272" s="69"/>
      <c r="O272" s="69"/>
      <c r="P272" s="69"/>
      <c r="Q272" s="69"/>
    </row>
    <row r="273" spans="1:17" s="15" customFormat="1" ht="24" customHeight="1">
      <c r="A273" s="29"/>
      <c r="D273" s="47"/>
      <c r="E273" s="107"/>
      <c r="F273" s="48"/>
      <c r="G273" s="48"/>
      <c r="H273" s="48"/>
      <c r="I273" s="48"/>
      <c r="J273" s="69"/>
      <c r="K273" s="69"/>
      <c r="L273" s="69"/>
      <c r="M273" s="69"/>
      <c r="N273" s="69"/>
      <c r="O273" s="69"/>
      <c r="P273" s="69"/>
      <c r="Q273" s="69"/>
    </row>
    <row r="274" spans="1:17" s="15" customFormat="1" ht="24" customHeight="1">
      <c r="A274" s="29"/>
      <c r="D274" s="47"/>
      <c r="E274" s="107"/>
      <c r="F274" s="48"/>
      <c r="G274" s="48"/>
      <c r="H274" s="48"/>
      <c r="I274" s="48"/>
      <c r="J274" s="69"/>
      <c r="K274" s="69"/>
      <c r="L274" s="69"/>
      <c r="M274" s="69"/>
      <c r="N274" s="69"/>
      <c r="O274" s="69"/>
      <c r="P274" s="69"/>
      <c r="Q274" s="69"/>
    </row>
    <row r="275" spans="1:17" s="15" customFormat="1" ht="24" customHeight="1">
      <c r="A275" s="29"/>
      <c r="D275" s="47"/>
      <c r="E275" s="107"/>
      <c r="F275" s="48"/>
      <c r="G275" s="48"/>
      <c r="H275" s="48"/>
      <c r="I275" s="48"/>
      <c r="J275" s="69"/>
      <c r="K275" s="69"/>
      <c r="L275" s="69"/>
      <c r="M275" s="69"/>
      <c r="N275" s="69"/>
      <c r="O275" s="69"/>
      <c r="P275" s="69"/>
      <c r="Q275" s="69"/>
    </row>
    <row r="276" spans="1:17" s="15" customFormat="1" ht="24" customHeight="1">
      <c r="A276" s="29"/>
      <c r="D276" s="47"/>
      <c r="E276" s="107"/>
      <c r="F276" s="48"/>
      <c r="G276" s="48"/>
      <c r="H276" s="48"/>
      <c r="I276" s="48"/>
      <c r="J276" s="69"/>
      <c r="K276" s="69"/>
      <c r="L276" s="69"/>
      <c r="M276" s="69"/>
      <c r="N276" s="69"/>
      <c r="O276" s="69"/>
      <c r="P276" s="69"/>
      <c r="Q276" s="69"/>
    </row>
    <row r="277" spans="1:17" s="15" customFormat="1" ht="24" customHeight="1">
      <c r="A277" s="29"/>
      <c r="D277" s="47"/>
      <c r="E277" s="107"/>
      <c r="F277" s="48"/>
      <c r="G277" s="48"/>
      <c r="H277" s="48"/>
      <c r="I277" s="48"/>
      <c r="J277" s="69"/>
      <c r="K277" s="69"/>
      <c r="L277" s="69"/>
      <c r="M277" s="69"/>
      <c r="N277" s="69"/>
      <c r="O277" s="69"/>
      <c r="P277" s="69"/>
      <c r="Q277" s="69"/>
    </row>
    <row r="278" spans="1:17" s="15" customFormat="1" ht="24" customHeight="1">
      <c r="A278" s="29"/>
      <c r="D278" s="47"/>
      <c r="E278" s="107"/>
      <c r="F278" s="48"/>
      <c r="G278" s="48"/>
      <c r="H278" s="48"/>
      <c r="I278" s="48"/>
      <c r="J278" s="69"/>
      <c r="K278" s="69"/>
      <c r="L278" s="69"/>
      <c r="M278" s="69"/>
      <c r="N278" s="69"/>
      <c r="O278" s="69"/>
      <c r="P278" s="69"/>
      <c r="Q278" s="69"/>
    </row>
    <row r="279" spans="1:17" s="15" customFormat="1" ht="24" customHeight="1">
      <c r="A279" s="29"/>
      <c r="D279" s="47"/>
      <c r="E279" s="107"/>
      <c r="F279" s="48"/>
      <c r="G279" s="48"/>
      <c r="H279" s="48"/>
      <c r="I279" s="48"/>
      <c r="J279" s="69"/>
      <c r="K279" s="69"/>
      <c r="L279" s="69"/>
      <c r="M279" s="69"/>
      <c r="N279" s="69"/>
      <c r="O279" s="69"/>
      <c r="P279" s="69"/>
      <c r="Q279" s="69"/>
    </row>
    <row r="280" spans="1:17" s="15" customFormat="1" ht="24" customHeight="1">
      <c r="A280" s="29"/>
      <c r="D280" s="47"/>
      <c r="E280" s="107"/>
      <c r="F280" s="48"/>
      <c r="G280" s="48"/>
      <c r="H280" s="48"/>
      <c r="I280" s="48"/>
      <c r="J280" s="69"/>
      <c r="K280" s="69"/>
      <c r="L280" s="69"/>
      <c r="M280" s="69"/>
      <c r="N280" s="69"/>
      <c r="O280" s="69"/>
      <c r="P280" s="69"/>
      <c r="Q280" s="69"/>
    </row>
    <row r="281" spans="1:17" s="15" customFormat="1" ht="24" customHeight="1">
      <c r="A281" s="29"/>
      <c r="D281" s="47"/>
      <c r="E281" s="107"/>
      <c r="F281" s="48"/>
      <c r="G281" s="48"/>
      <c r="H281" s="48"/>
      <c r="I281" s="48"/>
      <c r="J281" s="69"/>
      <c r="K281" s="69"/>
      <c r="L281" s="69"/>
      <c r="M281" s="69"/>
      <c r="N281" s="69"/>
      <c r="O281" s="69"/>
      <c r="P281" s="69"/>
      <c r="Q281" s="69"/>
    </row>
    <row r="282" spans="1:17" s="15" customFormat="1" ht="24" customHeight="1">
      <c r="A282" s="29"/>
      <c r="D282" s="47"/>
      <c r="E282" s="107"/>
      <c r="F282" s="48"/>
      <c r="G282" s="48"/>
      <c r="H282" s="48"/>
      <c r="I282" s="48"/>
      <c r="J282" s="69"/>
      <c r="K282" s="69"/>
      <c r="L282" s="69"/>
      <c r="M282" s="69"/>
      <c r="N282" s="69"/>
      <c r="O282" s="69"/>
      <c r="P282" s="69"/>
      <c r="Q282" s="69"/>
    </row>
    <row r="283" spans="1:17" s="15" customFormat="1" ht="24" customHeight="1">
      <c r="A283" s="29"/>
      <c r="D283" s="47"/>
      <c r="E283" s="107"/>
      <c r="F283" s="48"/>
      <c r="G283" s="48"/>
      <c r="H283" s="48"/>
      <c r="I283" s="48"/>
      <c r="J283" s="69"/>
      <c r="K283" s="69"/>
      <c r="L283" s="69"/>
      <c r="M283" s="69"/>
      <c r="N283" s="69"/>
      <c r="O283" s="69"/>
      <c r="P283" s="69"/>
      <c r="Q283" s="69"/>
    </row>
    <row r="284" spans="1:17" s="15" customFormat="1" ht="24" customHeight="1">
      <c r="A284" s="29"/>
      <c r="D284" s="47"/>
      <c r="E284" s="107"/>
      <c r="F284" s="48"/>
      <c r="G284" s="48"/>
      <c r="H284" s="48"/>
      <c r="I284" s="48"/>
      <c r="J284" s="69"/>
      <c r="K284" s="69"/>
      <c r="L284" s="69"/>
      <c r="M284" s="69"/>
      <c r="N284" s="69"/>
      <c r="O284" s="69"/>
      <c r="P284" s="69"/>
      <c r="Q284" s="69"/>
    </row>
    <row r="285" spans="1:17" s="15" customFormat="1" ht="24" customHeight="1">
      <c r="A285" s="29"/>
      <c r="D285" s="47"/>
      <c r="E285" s="107"/>
      <c r="F285" s="48"/>
      <c r="G285" s="48"/>
      <c r="H285" s="48"/>
      <c r="I285" s="48"/>
      <c r="J285" s="69"/>
      <c r="K285" s="69"/>
      <c r="L285" s="69"/>
      <c r="M285" s="69"/>
      <c r="N285" s="69"/>
      <c r="O285" s="69"/>
      <c r="P285" s="69"/>
      <c r="Q285" s="69"/>
    </row>
    <row r="286" spans="1:17" s="15" customFormat="1" ht="24" customHeight="1">
      <c r="A286" s="29"/>
      <c r="D286" s="47"/>
      <c r="E286" s="107"/>
      <c r="F286" s="48"/>
      <c r="G286" s="48"/>
      <c r="H286" s="48"/>
      <c r="I286" s="48"/>
      <c r="J286" s="69"/>
      <c r="K286" s="69"/>
      <c r="L286" s="69"/>
      <c r="M286" s="69"/>
      <c r="N286" s="69"/>
      <c r="O286" s="69"/>
      <c r="P286" s="69"/>
      <c r="Q286" s="69"/>
    </row>
    <row r="287" spans="1:17" s="15" customFormat="1" ht="24" customHeight="1">
      <c r="A287" s="29"/>
      <c r="D287" s="47"/>
      <c r="E287" s="107"/>
      <c r="F287" s="48"/>
      <c r="G287" s="48"/>
      <c r="H287" s="48"/>
      <c r="I287" s="48"/>
      <c r="J287" s="69"/>
      <c r="K287" s="69"/>
      <c r="L287" s="69"/>
      <c r="M287" s="69"/>
      <c r="N287" s="69"/>
      <c r="O287" s="69"/>
      <c r="P287" s="69"/>
      <c r="Q287" s="69"/>
    </row>
    <row r="288" spans="1:17" s="15" customFormat="1" ht="24" customHeight="1">
      <c r="A288" s="29"/>
      <c r="D288" s="47"/>
      <c r="E288" s="107"/>
      <c r="F288" s="48"/>
      <c r="G288" s="48"/>
      <c r="H288" s="48"/>
      <c r="I288" s="48"/>
      <c r="J288" s="69"/>
      <c r="K288" s="69"/>
      <c r="L288" s="69"/>
      <c r="M288" s="69"/>
      <c r="N288" s="69"/>
      <c r="O288" s="69"/>
      <c r="P288" s="69"/>
      <c r="Q288" s="69"/>
    </row>
    <row r="289" spans="1:17" s="15" customFormat="1" ht="24" customHeight="1">
      <c r="A289" s="29"/>
      <c r="D289" s="47"/>
      <c r="E289" s="107"/>
      <c r="F289" s="48"/>
      <c r="G289" s="48"/>
      <c r="H289" s="48"/>
      <c r="I289" s="48"/>
      <c r="J289" s="69"/>
      <c r="K289" s="69"/>
      <c r="L289" s="69"/>
      <c r="M289" s="69"/>
      <c r="N289" s="69"/>
      <c r="O289" s="69"/>
      <c r="P289" s="69"/>
      <c r="Q289" s="69"/>
    </row>
    <row r="290" spans="1:17" s="15" customFormat="1" ht="24" customHeight="1">
      <c r="A290" s="29"/>
      <c r="D290" s="47"/>
      <c r="E290" s="107"/>
      <c r="F290" s="48"/>
      <c r="G290" s="48"/>
      <c r="H290" s="48"/>
      <c r="I290" s="48"/>
      <c r="J290" s="69"/>
      <c r="K290" s="69"/>
      <c r="L290" s="69"/>
      <c r="M290" s="69"/>
      <c r="N290" s="69"/>
      <c r="O290" s="69"/>
      <c r="P290" s="69"/>
      <c r="Q290" s="69"/>
    </row>
    <row r="291" spans="1:17" s="15" customFormat="1" ht="24" customHeight="1">
      <c r="A291" s="29"/>
      <c r="D291" s="47"/>
      <c r="E291" s="107"/>
      <c r="F291" s="48"/>
      <c r="G291" s="48"/>
      <c r="H291" s="48"/>
      <c r="I291" s="48"/>
      <c r="J291" s="69"/>
      <c r="K291" s="69"/>
      <c r="L291" s="69"/>
      <c r="M291" s="69"/>
      <c r="N291" s="69"/>
      <c r="O291" s="69"/>
      <c r="P291" s="69"/>
      <c r="Q291" s="69"/>
    </row>
    <row r="292" spans="1:17" s="15" customFormat="1" ht="24" customHeight="1">
      <c r="A292" s="29"/>
      <c r="D292" s="47"/>
      <c r="E292" s="107"/>
      <c r="F292" s="48"/>
      <c r="G292" s="48"/>
      <c r="H292" s="48"/>
      <c r="I292" s="48"/>
      <c r="J292" s="69"/>
      <c r="K292" s="69"/>
      <c r="L292" s="69"/>
      <c r="M292" s="69"/>
      <c r="N292" s="69"/>
      <c r="O292" s="69"/>
      <c r="P292" s="69"/>
      <c r="Q292" s="69"/>
    </row>
    <row r="293" spans="1:17" s="15" customFormat="1" ht="24" customHeight="1">
      <c r="A293" s="29"/>
      <c r="D293" s="47"/>
      <c r="E293" s="107"/>
      <c r="F293" s="48"/>
      <c r="G293" s="48"/>
      <c r="H293" s="48"/>
      <c r="I293" s="48"/>
      <c r="J293" s="69"/>
      <c r="K293" s="69"/>
      <c r="L293" s="69"/>
      <c r="M293" s="69"/>
      <c r="N293" s="69"/>
      <c r="O293" s="69"/>
      <c r="P293" s="69"/>
      <c r="Q293" s="69"/>
    </row>
    <row r="294" spans="1:17" s="15" customFormat="1" ht="24" customHeight="1">
      <c r="A294" s="29"/>
      <c r="D294" s="47"/>
      <c r="E294" s="107"/>
      <c r="F294" s="48"/>
      <c r="G294" s="48"/>
      <c r="H294" s="48"/>
      <c r="I294" s="48"/>
      <c r="J294" s="69"/>
      <c r="K294" s="69"/>
      <c r="L294" s="69"/>
      <c r="M294" s="69"/>
      <c r="N294" s="69"/>
      <c r="O294" s="69"/>
      <c r="P294" s="69"/>
      <c r="Q294" s="69"/>
    </row>
    <row r="295" spans="1:17" s="15" customFormat="1" ht="24" customHeight="1">
      <c r="A295" s="29"/>
      <c r="D295" s="47"/>
      <c r="E295" s="107"/>
      <c r="F295" s="48"/>
      <c r="G295" s="48"/>
      <c r="H295" s="48"/>
      <c r="I295" s="48"/>
      <c r="J295" s="69"/>
      <c r="K295" s="69"/>
      <c r="L295" s="69"/>
      <c r="M295" s="69"/>
      <c r="N295" s="69"/>
      <c r="O295" s="69"/>
      <c r="P295" s="69"/>
      <c r="Q295" s="69"/>
    </row>
    <row r="296" spans="1:17" s="15" customFormat="1" ht="24" customHeight="1">
      <c r="A296" s="29"/>
      <c r="D296" s="47"/>
      <c r="E296" s="107"/>
      <c r="F296" s="48"/>
      <c r="G296" s="48"/>
      <c r="H296" s="48"/>
      <c r="I296" s="48"/>
      <c r="J296" s="69"/>
      <c r="K296" s="69"/>
      <c r="L296" s="69"/>
      <c r="M296" s="69"/>
      <c r="N296" s="69"/>
      <c r="O296" s="69"/>
      <c r="P296" s="69"/>
      <c r="Q296" s="69"/>
    </row>
    <row r="297" spans="1:17" s="15" customFormat="1" ht="24" customHeight="1">
      <c r="A297" s="29"/>
      <c r="D297" s="47"/>
      <c r="E297" s="107"/>
      <c r="F297" s="48"/>
      <c r="G297" s="48"/>
      <c r="H297" s="48"/>
      <c r="I297" s="48"/>
      <c r="J297" s="69"/>
      <c r="K297" s="69"/>
      <c r="L297" s="69"/>
      <c r="M297" s="69"/>
      <c r="N297" s="69"/>
      <c r="O297" s="69"/>
      <c r="P297" s="69"/>
      <c r="Q297" s="69"/>
    </row>
    <row r="298" spans="1:17" s="15" customFormat="1" ht="24" customHeight="1">
      <c r="A298" s="29"/>
      <c r="D298" s="47"/>
      <c r="E298" s="107"/>
      <c r="F298" s="48"/>
      <c r="G298" s="48"/>
      <c r="H298" s="48"/>
      <c r="I298" s="48"/>
      <c r="J298" s="69"/>
      <c r="K298" s="69"/>
      <c r="L298" s="69"/>
      <c r="M298" s="69"/>
      <c r="N298" s="69"/>
      <c r="O298" s="69"/>
      <c r="P298" s="69"/>
      <c r="Q298" s="69"/>
    </row>
    <row r="299" spans="1:17" s="15" customFormat="1" ht="24" customHeight="1">
      <c r="A299" s="29"/>
      <c r="D299" s="47"/>
      <c r="E299" s="107"/>
      <c r="F299" s="48"/>
      <c r="G299" s="48"/>
      <c r="H299" s="48"/>
      <c r="I299" s="48"/>
      <c r="J299" s="69"/>
      <c r="K299" s="69"/>
      <c r="L299" s="69"/>
      <c r="M299" s="69"/>
      <c r="N299" s="69"/>
      <c r="O299" s="69"/>
      <c r="P299" s="69"/>
      <c r="Q299" s="69"/>
    </row>
    <row r="300" spans="1:17" s="15" customFormat="1" ht="24" customHeight="1">
      <c r="A300" s="29"/>
      <c r="D300" s="47"/>
      <c r="E300" s="107"/>
      <c r="F300" s="48"/>
      <c r="G300" s="48"/>
      <c r="H300" s="48"/>
      <c r="I300" s="48"/>
      <c r="J300" s="69"/>
      <c r="K300" s="69"/>
      <c r="L300" s="69"/>
      <c r="M300" s="69"/>
      <c r="N300" s="69"/>
      <c r="O300" s="69"/>
      <c r="P300" s="69"/>
      <c r="Q300" s="69"/>
    </row>
    <row r="301" spans="1:17" s="15" customFormat="1" ht="24" customHeight="1">
      <c r="A301" s="29"/>
      <c r="D301" s="47"/>
      <c r="E301" s="107"/>
      <c r="F301" s="48"/>
      <c r="G301" s="48"/>
      <c r="H301" s="48"/>
      <c r="I301" s="48"/>
      <c r="J301" s="69"/>
      <c r="K301" s="69"/>
      <c r="L301" s="69"/>
      <c r="M301" s="69"/>
      <c r="N301" s="69"/>
      <c r="O301" s="69"/>
      <c r="P301" s="69"/>
      <c r="Q301" s="69"/>
    </row>
    <row r="302" spans="1:17" s="15" customFormat="1" ht="24" customHeight="1">
      <c r="A302" s="29"/>
      <c r="D302" s="47"/>
      <c r="E302" s="107"/>
      <c r="F302" s="48"/>
      <c r="G302" s="48"/>
      <c r="H302" s="48"/>
      <c r="I302" s="48"/>
      <c r="J302" s="69"/>
      <c r="K302" s="69"/>
      <c r="L302" s="69"/>
      <c r="M302" s="69"/>
      <c r="N302" s="69"/>
      <c r="O302" s="69"/>
      <c r="P302" s="69"/>
      <c r="Q302" s="69"/>
    </row>
    <row r="303" spans="1:17" s="15" customFormat="1" ht="24" customHeight="1">
      <c r="A303" s="29"/>
      <c r="D303" s="47"/>
      <c r="E303" s="107"/>
      <c r="F303" s="48"/>
      <c r="G303" s="48"/>
      <c r="H303" s="48"/>
      <c r="I303" s="48"/>
      <c r="J303" s="69"/>
      <c r="K303" s="69"/>
      <c r="L303" s="69"/>
      <c r="M303" s="69"/>
      <c r="N303" s="69"/>
      <c r="O303" s="69"/>
      <c r="P303" s="69"/>
      <c r="Q303" s="69"/>
    </row>
    <row r="304" spans="1:17" s="15" customFormat="1" ht="24" customHeight="1">
      <c r="A304" s="29"/>
      <c r="D304" s="47"/>
      <c r="E304" s="107"/>
      <c r="F304" s="48"/>
      <c r="G304" s="48"/>
      <c r="H304" s="48"/>
      <c r="I304" s="48"/>
      <c r="J304" s="69"/>
      <c r="K304" s="69"/>
      <c r="L304" s="69"/>
      <c r="M304" s="69"/>
      <c r="N304" s="69"/>
      <c r="O304" s="69"/>
      <c r="P304" s="69"/>
      <c r="Q304" s="69"/>
    </row>
    <row r="305" spans="1:17" s="15" customFormat="1" ht="24" customHeight="1">
      <c r="A305" s="29"/>
      <c r="D305" s="47"/>
      <c r="E305" s="107"/>
      <c r="F305" s="48"/>
      <c r="G305" s="48"/>
      <c r="H305" s="48"/>
      <c r="I305" s="48"/>
      <c r="J305" s="69"/>
      <c r="K305" s="69"/>
      <c r="L305" s="69"/>
      <c r="M305" s="69"/>
      <c r="N305" s="69"/>
      <c r="O305" s="69"/>
      <c r="P305" s="69"/>
      <c r="Q305" s="69"/>
    </row>
    <row r="306" spans="1:17" s="15" customFormat="1" ht="24" customHeight="1">
      <c r="A306" s="29"/>
      <c r="D306" s="47"/>
      <c r="E306" s="107"/>
      <c r="F306" s="48"/>
      <c r="G306" s="48"/>
      <c r="H306" s="48"/>
      <c r="I306" s="48"/>
      <c r="J306" s="69"/>
      <c r="K306" s="69"/>
      <c r="L306" s="69"/>
      <c r="M306" s="69"/>
      <c r="N306" s="69"/>
      <c r="O306" s="69"/>
      <c r="P306" s="69"/>
      <c r="Q306" s="69"/>
    </row>
    <row r="307" spans="1:17" s="15" customFormat="1" ht="24" customHeight="1">
      <c r="A307" s="29"/>
      <c r="D307" s="47"/>
      <c r="E307" s="107"/>
      <c r="F307" s="48"/>
      <c r="G307" s="48"/>
      <c r="H307" s="48"/>
      <c r="I307" s="48"/>
      <c r="J307" s="69"/>
      <c r="K307" s="69"/>
      <c r="L307" s="69"/>
      <c r="M307" s="69"/>
      <c r="N307" s="69"/>
      <c r="O307" s="69"/>
      <c r="P307" s="69"/>
      <c r="Q307" s="69"/>
    </row>
    <row r="308" spans="1:17" s="15" customFormat="1" ht="24" customHeight="1">
      <c r="A308" s="29"/>
      <c r="D308" s="47"/>
      <c r="E308" s="107"/>
      <c r="F308" s="48"/>
      <c r="G308" s="48"/>
      <c r="H308" s="48"/>
      <c r="I308" s="48"/>
      <c r="J308" s="69"/>
      <c r="K308" s="69"/>
      <c r="L308" s="69"/>
      <c r="M308" s="69"/>
      <c r="N308" s="69"/>
      <c r="O308" s="69"/>
      <c r="P308" s="69"/>
      <c r="Q308" s="69"/>
    </row>
    <row r="309" spans="1:17" s="15" customFormat="1" ht="24" customHeight="1">
      <c r="A309" s="29"/>
      <c r="D309" s="47"/>
      <c r="E309" s="107"/>
      <c r="F309" s="48"/>
      <c r="G309" s="48"/>
      <c r="H309" s="48"/>
      <c r="I309" s="48"/>
      <c r="J309" s="69"/>
      <c r="K309" s="69"/>
      <c r="L309" s="69"/>
      <c r="M309" s="69"/>
      <c r="N309" s="69"/>
      <c r="O309" s="69"/>
      <c r="P309" s="69"/>
      <c r="Q309" s="69"/>
    </row>
    <row r="310" spans="1:17" s="15" customFormat="1" ht="24" customHeight="1">
      <c r="A310" s="29"/>
      <c r="D310" s="47"/>
      <c r="E310" s="107"/>
      <c r="F310" s="48"/>
      <c r="G310" s="48"/>
      <c r="H310" s="48"/>
      <c r="I310" s="48"/>
      <c r="J310" s="69"/>
      <c r="K310" s="69"/>
      <c r="L310" s="69"/>
      <c r="M310" s="69"/>
      <c r="N310" s="69"/>
      <c r="O310" s="69"/>
      <c r="P310" s="69"/>
      <c r="Q310" s="69"/>
    </row>
    <row r="311" spans="1:17" s="15" customFormat="1" ht="24" customHeight="1">
      <c r="A311" s="29"/>
      <c r="D311" s="47"/>
      <c r="E311" s="107"/>
      <c r="F311" s="48"/>
      <c r="G311" s="48"/>
      <c r="H311" s="48"/>
      <c r="I311" s="48"/>
      <c r="J311" s="69"/>
      <c r="K311" s="69"/>
      <c r="L311" s="69"/>
      <c r="M311" s="69"/>
      <c r="N311" s="69"/>
      <c r="O311" s="69"/>
      <c r="P311" s="69"/>
      <c r="Q311" s="69"/>
    </row>
    <row r="312" spans="1:17" s="15" customFormat="1" ht="24" customHeight="1">
      <c r="A312" s="29"/>
      <c r="D312" s="47"/>
      <c r="E312" s="107"/>
      <c r="F312" s="48"/>
      <c r="G312" s="48"/>
      <c r="H312" s="48"/>
      <c r="I312" s="48"/>
      <c r="J312" s="69"/>
      <c r="K312" s="69"/>
      <c r="L312" s="69"/>
      <c r="M312" s="69"/>
      <c r="N312" s="69"/>
      <c r="O312" s="69"/>
      <c r="P312" s="69"/>
      <c r="Q312" s="69"/>
    </row>
    <row r="313" spans="1:17" s="15" customFormat="1" ht="24" customHeight="1">
      <c r="A313" s="29"/>
      <c r="D313" s="47"/>
      <c r="E313" s="107"/>
      <c r="F313" s="48"/>
      <c r="G313" s="48"/>
      <c r="H313" s="48"/>
      <c r="I313" s="48"/>
      <c r="J313" s="69"/>
      <c r="K313" s="69"/>
      <c r="L313" s="69"/>
      <c r="M313" s="69"/>
      <c r="N313" s="69"/>
      <c r="O313" s="69"/>
      <c r="P313" s="69"/>
      <c r="Q313" s="69"/>
    </row>
    <row r="314" spans="1:17" s="15" customFormat="1" ht="24" customHeight="1">
      <c r="A314" s="29"/>
      <c r="D314" s="47"/>
      <c r="E314" s="107"/>
      <c r="F314" s="48"/>
      <c r="G314" s="48"/>
      <c r="H314" s="48"/>
      <c r="I314" s="48"/>
      <c r="J314" s="69"/>
      <c r="K314" s="69"/>
      <c r="L314" s="69"/>
      <c r="M314" s="69"/>
      <c r="N314" s="69"/>
      <c r="O314" s="69"/>
      <c r="P314" s="69"/>
      <c r="Q314" s="69"/>
    </row>
    <row r="315" spans="1:17" s="15" customFormat="1" ht="24" customHeight="1">
      <c r="A315" s="29"/>
      <c r="D315" s="47"/>
      <c r="E315" s="107"/>
      <c r="F315" s="48"/>
      <c r="G315" s="48"/>
      <c r="H315" s="48"/>
      <c r="I315" s="48"/>
      <c r="J315" s="69"/>
      <c r="K315" s="69"/>
      <c r="L315" s="69"/>
      <c r="M315" s="69"/>
      <c r="N315" s="69"/>
      <c r="O315" s="69"/>
      <c r="P315" s="69"/>
      <c r="Q315" s="69"/>
    </row>
    <row r="316" spans="1:17" s="15" customFormat="1" ht="24" customHeight="1">
      <c r="A316" s="29"/>
      <c r="D316" s="47"/>
      <c r="E316" s="107"/>
      <c r="F316" s="48"/>
      <c r="G316" s="48"/>
      <c r="H316" s="48"/>
      <c r="I316" s="48"/>
      <c r="J316" s="69"/>
      <c r="K316" s="69"/>
      <c r="L316" s="69"/>
      <c r="M316" s="69"/>
      <c r="N316" s="69"/>
      <c r="O316" s="69"/>
      <c r="P316" s="69"/>
      <c r="Q316" s="69"/>
    </row>
    <row r="317" spans="1:17" s="15" customFormat="1" ht="24" customHeight="1">
      <c r="A317" s="29"/>
      <c r="D317" s="47"/>
      <c r="E317" s="107"/>
      <c r="F317" s="48"/>
      <c r="G317" s="48"/>
      <c r="H317" s="48"/>
      <c r="I317" s="48"/>
      <c r="J317" s="69"/>
      <c r="K317" s="69"/>
      <c r="L317" s="69"/>
      <c r="M317" s="69"/>
      <c r="N317" s="69"/>
      <c r="O317" s="69"/>
      <c r="P317" s="69"/>
      <c r="Q317" s="69"/>
    </row>
    <row r="318" spans="1:17" s="15" customFormat="1" ht="24" customHeight="1">
      <c r="A318" s="29"/>
      <c r="D318" s="47"/>
      <c r="E318" s="107"/>
      <c r="F318" s="48"/>
      <c r="G318" s="48"/>
      <c r="H318" s="48"/>
      <c r="I318" s="48"/>
      <c r="J318" s="69"/>
      <c r="K318" s="69"/>
      <c r="L318" s="69"/>
      <c r="M318" s="69"/>
      <c r="N318" s="69"/>
      <c r="O318" s="69"/>
      <c r="P318" s="69"/>
      <c r="Q318" s="69"/>
    </row>
    <row r="319" spans="1:17" s="15" customFormat="1" ht="24" customHeight="1">
      <c r="A319" s="29"/>
      <c r="D319" s="47"/>
      <c r="E319" s="107"/>
      <c r="F319" s="48"/>
      <c r="G319" s="48"/>
      <c r="H319" s="48"/>
      <c r="I319" s="48"/>
      <c r="J319" s="69"/>
      <c r="K319" s="69"/>
      <c r="L319" s="69"/>
      <c r="M319" s="69"/>
      <c r="N319" s="69"/>
      <c r="O319" s="69"/>
      <c r="P319" s="69"/>
      <c r="Q319" s="69"/>
    </row>
    <row r="320" spans="1:17" s="15" customFormat="1" ht="24" customHeight="1">
      <c r="A320" s="29"/>
      <c r="D320" s="47"/>
      <c r="E320" s="107"/>
      <c r="F320" s="48"/>
      <c r="G320" s="48"/>
      <c r="H320" s="48"/>
      <c r="I320" s="48"/>
      <c r="J320" s="69"/>
      <c r="K320" s="69"/>
      <c r="L320" s="69"/>
      <c r="M320" s="69"/>
      <c r="N320" s="69"/>
      <c r="O320" s="69"/>
      <c r="P320" s="69"/>
      <c r="Q320" s="69"/>
    </row>
    <row r="321" spans="1:17" s="15" customFormat="1" ht="24" customHeight="1">
      <c r="A321" s="29"/>
      <c r="D321" s="47"/>
      <c r="E321" s="107"/>
      <c r="F321" s="48"/>
      <c r="G321" s="48"/>
      <c r="H321" s="48"/>
      <c r="I321" s="48"/>
      <c r="J321" s="69"/>
      <c r="K321" s="69"/>
      <c r="L321" s="69"/>
      <c r="M321" s="69"/>
      <c r="N321" s="69"/>
      <c r="O321" s="69"/>
      <c r="P321" s="69"/>
      <c r="Q321" s="69"/>
    </row>
    <row r="322" spans="1:17" s="15" customFormat="1" ht="24" customHeight="1">
      <c r="A322" s="29"/>
      <c r="D322" s="47"/>
      <c r="E322" s="107"/>
      <c r="F322" s="48"/>
      <c r="G322" s="48"/>
      <c r="H322" s="48"/>
      <c r="I322" s="48"/>
      <c r="J322" s="69"/>
      <c r="K322" s="69"/>
      <c r="L322" s="69"/>
      <c r="M322" s="69"/>
      <c r="N322" s="69"/>
      <c r="O322" s="69"/>
      <c r="P322" s="69"/>
      <c r="Q322" s="69"/>
    </row>
    <row r="323" spans="1:17" s="15" customFormat="1" ht="24" customHeight="1">
      <c r="A323" s="29"/>
      <c r="D323" s="47"/>
      <c r="E323" s="107"/>
      <c r="F323" s="48"/>
      <c r="G323" s="48"/>
      <c r="H323" s="48"/>
      <c r="I323" s="48"/>
      <c r="J323" s="69"/>
      <c r="K323" s="69"/>
      <c r="L323" s="69"/>
      <c r="M323" s="69"/>
      <c r="N323" s="69"/>
      <c r="O323" s="69"/>
      <c r="P323" s="69"/>
      <c r="Q323" s="69"/>
    </row>
    <row r="324" spans="1:17" s="15" customFormat="1" ht="24" customHeight="1">
      <c r="A324" s="29"/>
      <c r="D324" s="47"/>
      <c r="E324" s="107"/>
      <c r="F324" s="48"/>
      <c r="G324" s="48"/>
      <c r="H324" s="48"/>
      <c r="I324" s="48"/>
      <c r="J324" s="69"/>
      <c r="K324" s="69"/>
      <c r="L324" s="69"/>
      <c r="M324" s="69"/>
      <c r="N324" s="69"/>
      <c r="O324" s="69"/>
      <c r="P324" s="69"/>
      <c r="Q324" s="69"/>
    </row>
    <row r="325" spans="1:17" s="15" customFormat="1" ht="24" customHeight="1">
      <c r="A325" s="29"/>
      <c r="D325" s="47"/>
      <c r="E325" s="107"/>
      <c r="F325" s="48"/>
      <c r="G325" s="48"/>
      <c r="H325" s="48"/>
      <c r="I325" s="48"/>
      <c r="J325" s="69"/>
      <c r="K325" s="69"/>
      <c r="L325" s="69"/>
      <c r="M325" s="69"/>
      <c r="N325" s="69"/>
      <c r="O325" s="69"/>
      <c r="P325" s="69"/>
      <c r="Q325" s="69"/>
    </row>
    <row r="326" spans="1:17" s="15" customFormat="1" ht="24" customHeight="1">
      <c r="A326" s="29"/>
      <c r="D326" s="47"/>
      <c r="E326" s="107"/>
      <c r="F326" s="48"/>
      <c r="G326" s="48"/>
      <c r="H326" s="48"/>
      <c r="I326" s="48"/>
      <c r="J326" s="69"/>
      <c r="K326" s="69"/>
      <c r="L326" s="69"/>
      <c r="M326" s="69"/>
      <c r="N326" s="69"/>
      <c r="O326" s="69"/>
      <c r="P326" s="69"/>
      <c r="Q326" s="69"/>
    </row>
    <row r="327" spans="1:17" s="15" customFormat="1" ht="24" customHeight="1">
      <c r="A327" s="29"/>
      <c r="D327" s="47"/>
      <c r="E327" s="107"/>
      <c r="F327" s="48"/>
      <c r="G327" s="48"/>
      <c r="H327" s="48"/>
      <c r="I327" s="48"/>
      <c r="J327" s="69"/>
      <c r="K327" s="69"/>
      <c r="L327" s="69"/>
      <c r="M327" s="69"/>
      <c r="N327" s="69"/>
      <c r="O327" s="69"/>
      <c r="P327" s="69"/>
      <c r="Q327" s="69"/>
    </row>
    <row r="328" spans="1:17" s="15" customFormat="1" ht="24" customHeight="1">
      <c r="A328" s="29"/>
      <c r="D328" s="47"/>
      <c r="E328" s="107"/>
      <c r="F328" s="48"/>
      <c r="G328" s="48"/>
      <c r="H328" s="48"/>
      <c r="I328" s="48"/>
      <c r="J328" s="69"/>
      <c r="K328" s="69"/>
      <c r="L328" s="69"/>
      <c r="M328" s="69"/>
      <c r="N328" s="69"/>
      <c r="O328" s="69"/>
      <c r="P328" s="69"/>
      <c r="Q328" s="69"/>
    </row>
    <row r="329" spans="1:17" s="15" customFormat="1" ht="24" customHeight="1">
      <c r="A329" s="29"/>
      <c r="D329" s="47"/>
      <c r="E329" s="107"/>
      <c r="F329" s="48"/>
      <c r="G329" s="48"/>
      <c r="H329" s="48"/>
      <c r="I329" s="48"/>
      <c r="J329" s="69"/>
      <c r="K329" s="69"/>
      <c r="L329" s="69"/>
      <c r="M329" s="69"/>
      <c r="N329" s="69"/>
      <c r="O329" s="69"/>
      <c r="P329" s="69"/>
      <c r="Q329" s="69"/>
    </row>
    <row r="330" spans="1:17" s="15" customFormat="1" ht="24" customHeight="1">
      <c r="A330" s="29"/>
      <c r="D330" s="47"/>
      <c r="E330" s="107"/>
      <c r="F330" s="48"/>
      <c r="G330" s="48"/>
      <c r="H330" s="48"/>
      <c r="I330" s="48"/>
      <c r="J330" s="69"/>
      <c r="K330" s="69"/>
      <c r="L330" s="69"/>
      <c r="M330" s="69"/>
      <c r="N330" s="69"/>
      <c r="O330" s="69"/>
      <c r="P330" s="69"/>
      <c r="Q330" s="69"/>
    </row>
    <row r="331" spans="1:17" s="15" customFormat="1" ht="24" customHeight="1">
      <c r="A331" s="29"/>
      <c r="D331" s="47"/>
      <c r="E331" s="107"/>
      <c r="F331" s="48"/>
      <c r="G331" s="48"/>
      <c r="H331" s="48"/>
      <c r="I331" s="48"/>
      <c r="J331" s="69"/>
      <c r="K331" s="69"/>
      <c r="L331" s="69"/>
      <c r="M331" s="69"/>
      <c r="N331" s="69"/>
      <c r="O331" s="69"/>
      <c r="P331" s="69"/>
      <c r="Q331" s="69"/>
    </row>
    <row r="332" spans="1:17" s="15" customFormat="1" ht="24" customHeight="1">
      <c r="A332" s="29"/>
      <c r="D332" s="47"/>
      <c r="E332" s="107"/>
      <c r="F332" s="48"/>
      <c r="G332" s="48"/>
      <c r="H332" s="48"/>
      <c r="I332" s="48"/>
      <c r="J332" s="69"/>
      <c r="K332" s="69"/>
      <c r="L332" s="69"/>
      <c r="M332" s="69"/>
      <c r="N332" s="69"/>
      <c r="O332" s="69"/>
      <c r="P332" s="69"/>
      <c r="Q332" s="69"/>
    </row>
    <row r="333" spans="1:17" s="15" customFormat="1" ht="24" customHeight="1">
      <c r="A333" s="29"/>
      <c r="D333" s="47"/>
      <c r="E333" s="107"/>
      <c r="F333" s="48"/>
      <c r="G333" s="48"/>
      <c r="H333" s="48"/>
      <c r="I333" s="48"/>
      <c r="J333" s="69"/>
      <c r="K333" s="69"/>
      <c r="L333" s="69"/>
      <c r="M333" s="69"/>
      <c r="N333" s="69"/>
      <c r="O333" s="69"/>
      <c r="P333" s="69"/>
      <c r="Q333" s="69"/>
    </row>
    <row r="334" spans="1:17" s="15" customFormat="1" ht="24" customHeight="1">
      <c r="A334" s="29"/>
      <c r="D334" s="47"/>
      <c r="E334" s="107"/>
      <c r="F334" s="48"/>
      <c r="G334" s="48"/>
      <c r="H334" s="48"/>
      <c r="I334" s="48"/>
      <c r="J334" s="69"/>
      <c r="K334" s="69"/>
      <c r="L334" s="69"/>
      <c r="M334" s="69"/>
      <c r="N334" s="69"/>
      <c r="O334" s="69"/>
      <c r="P334" s="69"/>
      <c r="Q334" s="69"/>
    </row>
    <row r="335" spans="1:17" s="15" customFormat="1" ht="24" customHeight="1">
      <c r="A335" s="29"/>
      <c r="D335" s="47"/>
      <c r="E335" s="107"/>
      <c r="F335" s="48"/>
      <c r="G335" s="48"/>
      <c r="H335" s="48"/>
      <c r="I335" s="48"/>
      <c r="J335" s="69"/>
      <c r="K335" s="69"/>
      <c r="L335" s="69"/>
      <c r="M335" s="69"/>
      <c r="N335" s="69"/>
      <c r="O335" s="69"/>
      <c r="P335" s="69"/>
      <c r="Q335" s="69"/>
    </row>
    <row r="336" spans="1:17" s="15" customFormat="1" ht="24" customHeight="1">
      <c r="A336" s="29"/>
      <c r="D336" s="47"/>
      <c r="E336" s="107"/>
      <c r="F336" s="48"/>
      <c r="G336" s="48"/>
      <c r="H336" s="48"/>
      <c r="I336" s="48"/>
      <c r="J336" s="69"/>
      <c r="K336" s="69"/>
      <c r="L336" s="69"/>
      <c r="M336" s="69"/>
      <c r="N336" s="69"/>
      <c r="O336" s="69"/>
      <c r="P336" s="69"/>
      <c r="Q336" s="69"/>
    </row>
    <row r="337" spans="1:17" s="15" customFormat="1" ht="24" customHeight="1">
      <c r="A337" s="29"/>
      <c r="D337" s="47"/>
      <c r="E337" s="107"/>
      <c r="F337" s="48"/>
      <c r="G337" s="48"/>
      <c r="H337" s="48"/>
      <c r="I337" s="48"/>
      <c r="J337" s="69"/>
      <c r="K337" s="69"/>
      <c r="L337" s="69"/>
      <c r="M337" s="69"/>
      <c r="N337" s="69"/>
      <c r="O337" s="69"/>
      <c r="P337" s="69"/>
      <c r="Q337" s="69"/>
    </row>
    <row r="338" spans="1:17" s="15" customFormat="1" ht="24" customHeight="1">
      <c r="A338" s="29"/>
      <c r="D338" s="47"/>
      <c r="E338" s="107"/>
      <c r="F338" s="48"/>
      <c r="G338" s="48"/>
      <c r="H338" s="48"/>
      <c r="I338" s="48"/>
      <c r="J338" s="69"/>
      <c r="K338" s="69"/>
      <c r="L338" s="69"/>
      <c r="M338" s="69"/>
      <c r="N338" s="69"/>
      <c r="O338" s="69"/>
      <c r="P338" s="69"/>
      <c r="Q338" s="69"/>
    </row>
    <row r="339" spans="1:17" s="15" customFormat="1" ht="24" customHeight="1">
      <c r="A339" s="29"/>
      <c r="D339" s="47"/>
      <c r="E339" s="107"/>
      <c r="F339" s="48"/>
      <c r="G339" s="48"/>
      <c r="H339" s="48"/>
      <c r="I339" s="48"/>
      <c r="J339" s="69"/>
      <c r="K339" s="69"/>
      <c r="L339" s="69"/>
      <c r="M339" s="69"/>
      <c r="N339" s="69"/>
      <c r="O339" s="69"/>
      <c r="P339" s="69"/>
      <c r="Q339" s="69"/>
    </row>
    <row r="340" spans="1:17" s="15" customFormat="1" ht="24" customHeight="1">
      <c r="A340" s="29"/>
      <c r="D340" s="47"/>
      <c r="E340" s="107"/>
      <c r="F340" s="48"/>
      <c r="G340" s="48"/>
      <c r="H340" s="48"/>
      <c r="I340" s="48"/>
      <c r="J340" s="69"/>
      <c r="K340" s="69"/>
      <c r="L340" s="69"/>
      <c r="M340" s="69"/>
      <c r="N340" s="69"/>
      <c r="O340" s="69"/>
      <c r="P340" s="69"/>
      <c r="Q340" s="69"/>
    </row>
    <row r="341" spans="1:17" s="15" customFormat="1" ht="24" customHeight="1">
      <c r="A341" s="29"/>
      <c r="D341" s="47"/>
      <c r="E341" s="107"/>
      <c r="F341" s="48"/>
      <c r="G341" s="48"/>
      <c r="H341" s="48"/>
      <c r="I341" s="48"/>
      <c r="J341" s="69"/>
      <c r="K341" s="69"/>
      <c r="L341" s="69"/>
      <c r="M341" s="69"/>
      <c r="N341" s="69"/>
      <c r="O341" s="69"/>
      <c r="P341" s="69"/>
      <c r="Q341" s="69"/>
    </row>
    <row r="342" spans="1:17" s="15" customFormat="1" ht="24" customHeight="1">
      <c r="A342" s="29"/>
      <c r="D342" s="47"/>
      <c r="E342" s="107"/>
      <c r="F342" s="48"/>
      <c r="G342" s="48"/>
      <c r="H342" s="48"/>
      <c r="I342" s="48"/>
      <c r="J342" s="69"/>
      <c r="K342" s="69"/>
      <c r="L342" s="69"/>
      <c r="M342" s="69"/>
      <c r="N342" s="69"/>
      <c r="O342" s="69"/>
      <c r="P342" s="69"/>
      <c r="Q342" s="69"/>
    </row>
    <row r="343" spans="1:17" s="15" customFormat="1" ht="24" customHeight="1">
      <c r="A343" s="29"/>
      <c r="D343" s="47"/>
      <c r="E343" s="107"/>
      <c r="F343" s="48"/>
      <c r="G343" s="48"/>
      <c r="H343" s="48"/>
      <c r="I343" s="48"/>
      <c r="J343" s="69"/>
      <c r="K343" s="69"/>
      <c r="L343" s="69"/>
      <c r="M343" s="69"/>
      <c r="N343" s="69"/>
      <c r="O343" s="69"/>
      <c r="P343" s="69"/>
      <c r="Q343" s="69"/>
    </row>
    <row r="344" spans="1:17" s="15" customFormat="1" ht="24" customHeight="1">
      <c r="A344" s="29"/>
      <c r="D344" s="47"/>
      <c r="E344" s="107"/>
      <c r="F344" s="48"/>
      <c r="G344" s="48"/>
      <c r="H344" s="48"/>
      <c r="I344" s="48"/>
      <c r="J344" s="69"/>
      <c r="K344" s="69"/>
      <c r="L344" s="69"/>
      <c r="M344" s="69"/>
      <c r="N344" s="69"/>
      <c r="O344" s="69"/>
      <c r="P344" s="69"/>
      <c r="Q344" s="69"/>
    </row>
    <row r="345" spans="1:17" s="15" customFormat="1" ht="24" customHeight="1">
      <c r="A345" s="29"/>
      <c r="D345" s="47"/>
      <c r="E345" s="107"/>
      <c r="F345" s="48"/>
      <c r="G345" s="48"/>
      <c r="H345" s="48"/>
      <c r="I345" s="48"/>
      <c r="J345" s="69"/>
      <c r="K345" s="69"/>
      <c r="L345" s="69"/>
      <c r="M345" s="69"/>
      <c r="N345" s="69"/>
      <c r="O345" s="69"/>
      <c r="P345" s="69"/>
      <c r="Q345" s="69"/>
    </row>
    <row r="346" spans="1:17" s="15" customFormat="1" ht="24" customHeight="1">
      <c r="A346" s="29"/>
      <c r="D346" s="47"/>
      <c r="E346" s="107"/>
      <c r="F346" s="48"/>
      <c r="G346" s="48"/>
      <c r="H346" s="48"/>
      <c r="I346" s="48"/>
      <c r="J346" s="69"/>
      <c r="K346" s="69"/>
      <c r="L346" s="69"/>
      <c r="M346" s="69"/>
      <c r="N346" s="69"/>
      <c r="O346" s="69"/>
      <c r="P346" s="69"/>
      <c r="Q346" s="69"/>
    </row>
    <row r="347" spans="1:17" s="15" customFormat="1" ht="24" customHeight="1">
      <c r="A347" s="29"/>
      <c r="D347" s="47"/>
      <c r="E347" s="107"/>
      <c r="F347" s="48"/>
      <c r="G347" s="48"/>
      <c r="H347" s="48"/>
      <c r="I347" s="48"/>
      <c r="J347" s="69"/>
      <c r="K347" s="69"/>
      <c r="L347" s="69"/>
      <c r="M347" s="69"/>
      <c r="N347" s="69"/>
      <c r="O347" s="69"/>
      <c r="P347" s="69"/>
      <c r="Q347" s="69"/>
    </row>
    <row r="348" spans="1:17" s="15" customFormat="1" ht="24" customHeight="1">
      <c r="A348" s="29"/>
      <c r="D348" s="47"/>
      <c r="E348" s="107"/>
      <c r="F348" s="48"/>
      <c r="G348" s="48"/>
      <c r="H348" s="48"/>
      <c r="I348" s="48"/>
      <c r="J348" s="69"/>
      <c r="K348" s="69"/>
      <c r="L348" s="69"/>
      <c r="M348" s="69"/>
      <c r="N348" s="69"/>
      <c r="O348" s="69"/>
      <c r="P348" s="69"/>
      <c r="Q348" s="69"/>
    </row>
    <row r="349" spans="1:17" s="15" customFormat="1" ht="24" customHeight="1">
      <c r="A349" s="29"/>
      <c r="D349" s="47"/>
      <c r="E349" s="107"/>
      <c r="F349" s="48"/>
      <c r="G349" s="48"/>
      <c r="H349" s="48"/>
      <c r="I349" s="48"/>
      <c r="J349" s="69"/>
      <c r="K349" s="69"/>
      <c r="L349" s="69"/>
      <c r="M349" s="69"/>
      <c r="N349" s="69"/>
      <c r="O349" s="69"/>
      <c r="P349" s="69"/>
      <c r="Q349" s="69"/>
    </row>
    <row r="350" spans="1:17" s="15" customFormat="1" ht="24" customHeight="1">
      <c r="A350" s="29"/>
      <c r="D350" s="47"/>
      <c r="E350" s="107"/>
      <c r="F350" s="48"/>
      <c r="G350" s="48"/>
      <c r="H350" s="48"/>
      <c r="I350" s="48"/>
      <c r="J350" s="69"/>
      <c r="K350" s="69"/>
      <c r="L350" s="69"/>
      <c r="M350" s="69"/>
      <c r="N350" s="69"/>
      <c r="O350" s="69"/>
      <c r="P350" s="69"/>
      <c r="Q350" s="69"/>
    </row>
    <row r="351" spans="1:17" s="15" customFormat="1" ht="24" customHeight="1">
      <c r="A351" s="29"/>
      <c r="D351" s="47"/>
      <c r="E351" s="107"/>
      <c r="F351" s="48"/>
      <c r="G351" s="48"/>
      <c r="H351" s="48"/>
      <c r="I351" s="48"/>
      <c r="J351" s="69"/>
      <c r="K351" s="69"/>
      <c r="L351" s="69"/>
      <c r="M351" s="69"/>
      <c r="N351" s="69"/>
      <c r="O351" s="69"/>
      <c r="P351" s="69"/>
      <c r="Q351" s="69"/>
    </row>
    <row r="352" spans="1:17" s="15" customFormat="1" ht="24" customHeight="1">
      <c r="A352" s="29"/>
      <c r="D352" s="47"/>
      <c r="E352" s="107"/>
      <c r="F352" s="48"/>
      <c r="G352" s="48"/>
      <c r="H352" s="48"/>
      <c r="I352" s="48"/>
      <c r="J352" s="69"/>
      <c r="K352" s="69"/>
      <c r="L352" s="69"/>
      <c r="M352" s="69"/>
      <c r="N352" s="69"/>
      <c r="O352" s="69"/>
      <c r="P352" s="69"/>
      <c r="Q352" s="69"/>
    </row>
    <row r="353" spans="1:17" s="15" customFormat="1" ht="24" customHeight="1">
      <c r="A353" s="29"/>
      <c r="D353" s="47"/>
      <c r="E353" s="107"/>
      <c r="F353" s="48"/>
      <c r="G353" s="48"/>
      <c r="H353" s="48"/>
      <c r="I353" s="48"/>
      <c r="J353" s="69"/>
      <c r="K353" s="69"/>
      <c r="L353" s="69"/>
      <c r="M353" s="69"/>
      <c r="N353" s="69"/>
      <c r="O353" s="69"/>
      <c r="P353" s="69"/>
      <c r="Q353" s="69"/>
    </row>
    <row r="354" spans="1:17" s="15" customFormat="1" ht="24" customHeight="1">
      <c r="A354" s="29"/>
      <c r="D354" s="47"/>
      <c r="E354" s="107"/>
      <c r="F354" s="48"/>
      <c r="G354" s="48"/>
      <c r="H354" s="48"/>
      <c r="I354" s="48"/>
      <c r="J354" s="69"/>
      <c r="K354" s="69"/>
      <c r="L354" s="69"/>
      <c r="M354" s="69"/>
      <c r="N354" s="69"/>
      <c r="O354" s="69"/>
      <c r="P354" s="69"/>
      <c r="Q354" s="69"/>
    </row>
    <row r="355" spans="1:17" s="15" customFormat="1" ht="24" customHeight="1">
      <c r="A355" s="29"/>
      <c r="D355" s="47"/>
      <c r="E355" s="107"/>
      <c r="F355" s="48"/>
      <c r="G355" s="48"/>
      <c r="H355" s="48"/>
      <c r="I355" s="48"/>
      <c r="J355" s="69"/>
      <c r="K355" s="69"/>
      <c r="L355" s="69"/>
      <c r="M355" s="69"/>
      <c r="N355" s="69"/>
      <c r="O355" s="69"/>
      <c r="P355" s="69"/>
      <c r="Q355" s="69"/>
    </row>
    <row r="356" spans="1:17" s="15" customFormat="1" ht="24" customHeight="1">
      <c r="A356" s="29"/>
      <c r="D356" s="47"/>
      <c r="E356" s="107"/>
      <c r="F356" s="48"/>
      <c r="G356" s="48"/>
      <c r="H356" s="48"/>
      <c r="I356" s="48"/>
      <c r="J356" s="69"/>
      <c r="K356" s="69"/>
      <c r="L356" s="69"/>
      <c r="M356" s="69"/>
      <c r="N356" s="69"/>
      <c r="O356" s="69"/>
      <c r="P356" s="69"/>
      <c r="Q356" s="69"/>
    </row>
    <row r="357" spans="1:17" s="15" customFormat="1" ht="24" customHeight="1">
      <c r="A357" s="29"/>
      <c r="D357" s="47"/>
      <c r="E357" s="107"/>
      <c r="F357" s="48"/>
      <c r="G357" s="48"/>
      <c r="H357" s="48"/>
      <c r="I357" s="48"/>
      <c r="J357" s="69"/>
      <c r="K357" s="69"/>
      <c r="L357" s="69"/>
      <c r="M357" s="69"/>
      <c r="N357" s="69"/>
      <c r="O357" s="69"/>
      <c r="P357" s="69"/>
      <c r="Q357" s="69"/>
    </row>
    <row r="358" spans="1:17" s="15" customFormat="1" ht="24" customHeight="1">
      <c r="A358" s="29"/>
      <c r="D358" s="47"/>
      <c r="E358" s="107"/>
      <c r="F358" s="48"/>
      <c r="G358" s="48"/>
      <c r="H358" s="48"/>
      <c r="I358" s="48"/>
      <c r="J358" s="69"/>
      <c r="K358" s="69"/>
      <c r="L358" s="69"/>
      <c r="M358" s="69"/>
      <c r="N358" s="69"/>
      <c r="O358" s="69"/>
      <c r="P358" s="69"/>
      <c r="Q358" s="69"/>
    </row>
    <row r="359" spans="1:17" s="15" customFormat="1" ht="24" customHeight="1">
      <c r="A359" s="29"/>
      <c r="D359" s="47"/>
      <c r="E359" s="107"/>
      <c r="F359" s="48"/>
      <c r="G359" s="48"/>
      <c r="H359" s="48"/>
      <c r="I359" s="48"/>
      <c r="J359" s="69"/>
      <c r="K359" s="69"/>
      <c r="L359" s="69"/>
      <c r="M359" s="69"/>
      <c r="N359" s="69"/>
      <c r="O359" s="69"/>
      <c r="P359" s="69"/>
      <c r="Q359" s="69"/>
    </row>
    <row r="360" spans="1:17" s="15" customFormat="1" ht="24" customHeight="1">
      <c r="A360" s="29"/>
      <c r="D360" s="47"/>
      <c r="E360" s="107"/>
      <c r="F360" s="48"/>
      <c r="G360" s="48"/>
      <c r="H360" s="48"/>
      <c r="I360" s="48"/>
      <c r="J360" s="69"/>
      <c r="K360" s="69"/>
      <c r="L360" s="69"/>
      <c r="M360" s="69"/>
      <c r="N360" s="69"/>
      <c r="O360" s="69"/>
      <c r="P360" s="69"/>
      <c r="Q360" s="69"/>
    </row>
    <row r="361" spans="1:17" s="15" customFormat="1" ht="24" customHeight="1">
      <c r="A361" s="29"/>
      <c r="D361" s="47"/>
      <c r="E361" s="107"/>
      <c r="F361" s="48"/>
      <c r="G361" s="48"/>
      <c r="H361" s="48"/>
      <c r="I361" s="48"/>
      <c r="J361" s="69"/>
      <c r="K361" s="69"/>
      <c r="L361" s="69"/>
      <c r="M361" s="69"/>
      <c r="N361" s="69"/>
      <c r="O361" s="69"/>
      <c r="P361" s="69"/>
      <c r="Q361" s="69"/>
    </row>
    <row r="362" spans="1:17" s="15" customFormat="1" ht="24" customHeight="1">
      <c r="A362" s="29"/>
      <c r="D362" s="47"/>
      <c r="E362" s="107"/>
      <c r="F362" s="48"/>
      <c r="G362" s="48"/>
      <c r="H362" s="48"/>
      <c r="I362" s="48"/>
      <c r="J362" s="69"/>
      <c r="K362" s="69"/>
      <c r="L362" s="69"/>
      <c r="M362" s="69"/>
      <c r="N362" s="69"/>
      <c r="O362" s="69"/>
      <c r="P362" s="69"/>
      <c r="Q362" s="69"/>
    </row>
    <row r="363" spans="1:17" s="15" customFormat="1" ht="24" customHeight="1">
      <c r="A363" s="29"/>
      <c r="D363" s="47"/>
      <c r="E363" s="107"/>
      <c r="F363" s="48"/>
      <c r="G363" s="48"/>
      <c r="H363" s="48"/>
      <c r="I363" s="48"/>
      <c r="J363" s="69"/>
      <c r="K363" s="69"/>
      <c r="L363" s="69"/>
      <c r="M363" s="69"/>
      <c r="N363" s="69"/>
      <c r="O363" s="69"/>
      <c r="P363" s="69"/>
      <c r="Q363" s="69"/>
    </row>
    <row r="364" spans="1:17" s="15" customFormat="1" ht="24" customHeight="1">
      <c r="A364" s="29"/>
      <c r="D364" s="47"/>
      <c r="E364" s="107"/>
      <c r="F364" s="48"/>
      <c r="G364" s="48"/>
      <c r="H364" s="48"/>
      <c r="I364" s="48"/>
      <c r="J364" s="69"/>
      <c r="K364" s="69"/>
      <c r="L364" s="69"/>
      <c r="M364" s="69"/>
      <c r="N364" s="69"/>
      <c r="O364" s="69"/>
      <c r="P364" s="69"/>
      <c r="Q364" s="69"/>
    </row>
    <row r="365" spans="1:17" s="15" customFormat="1" ht="24" customHeight="1">
      <c r="A365" s="29"/>
      <c r="D365" s="47"/>
      <c r="E365" s="107"/>
      <c r="F365" s="48"/>
      <c r="G365" s="48"/>
      <c r="H365" s="48"/>
      <c r="I365" s="48"/>
      <c r="J365" s="69"/>
      <c r="K365" s="69"/>
      <c r="L365" s="69"/>
      <c r="M365" s="69"/>
      <c r="N365" s="69"/>
      <c r="O365" s="69"/>
      <c r="P365" s="69"/>
      <c r="Q365" s="69"/>
    </row>
    <row r="366" spans="1:17" s="15" customFormat="1" ht="24" customHeight="1">
      <c r="A366" s="29"/>
      <c r="D366" s="47"/>
      <c r="E366" s="107"/>
      <c r="F366" s="48"/>
      <c r="G366" s="48"/>
      <c r="H366" s="48"/>
      <c r="I366" s="48"/>
      <c r="J366" s="69"/>
      <c r="K366" s="69"/>
      <c r="L366" s="69"/>
      <c r="M366" s="69"/>
      <c r="N366" s="69"/>
      <c r="O366" s="69"/>
      <c r="P366" s="69"/>
      <c r="Q366" s="69"/>
    </row>
    <row r="367" spans="1:17" s="15" customFormat="1" ht="24" customHeight="1">
      <c r="A367" s="29"/>
      <c r="D367" s="47"/>
      <c r="E367" s="107"/>
      <c r="F367" s="48"/>
      <c r="G367" s="48"/>
      <c r="H367" s="48"/>
      <c r="I367" s="48"/>
      <c r="J367" s="69"/>
      <c r="K367" s="69"/>
      <c r="L367" s="69"/>
      <c r="M367" s="69"/>
      <c r="N367" s="69"/>
      <c r="O367" s="69"/>
      <c r="P367" s="69"/>
      <c r="Q367" s="69"/>
    </row>
    <row r="368" spans="1:17" s="15" customFormat="1" ht="24" customHeight="1">
      <c r="A368" s="29"/>
      <c r="D368" s="47"/>
      <c r="E368" s="107"/>
      <c r="F368" s="48"/>
      <c r="G368" s="48"/>
      <c r="H368" s="48"/>
      <c r="I368" s="48"/>
      <c r="J368" s="69"/>
      <c r="K368" s="69"/>
      <c r="L368" s="69"/>
      <c r="M368" s="69"/>
      <c r="N368" s="69"/>
      <c r="O368" s="69"/>
      <c r="P368" s="69"/>
      <c r="Q368" s="69"/>
    </row>
    <row r="369" spans="1:17" s="15" customFormat="1" ht="24" customHeight="1">
      <c r="A369" s="29"/>
      <c r="D369" s="47"/>
      <c r="E369" s="107"/>
      <c r="F369" s="48"/>
      <c r="G369" s="48"/>
      <c r="H369" s="48"/>
      <c r="I369" s="48"/>
      <c r="J369" s="69"/>
      <c r="K369" s="69"/>
      <c r="L369" s="69"/>
      <c r="M369" s="69"/>
      <c r="N369" s="69"/>
      <c r="O369" s="69"/>
      <c r="P369" s="69"/>
      <c r="Q369" s="69"/>
    </row>
  </sheetData>
  <sheetProtection algorithmName="SHA-512" hashValue="Dxojmbe/Ru0SMh0+6UWE1yMRKCCJVD1reaOWJ5WaTps2ApYP5H7/vJNI/rV5CfgheYwcm9xKmuRtCQeBd3kCOQ==" saltValue="MtySTfV2aTYSoBVrqOSbuw==" spinCount="100000" sheet="1" selectLockedCells="1"/>
  <protectedRanges>
    <protectedRange sqref="C5" name="Auswahl"/>
  </protectedRanges>
  <mergeCells count="2">
    <mergeCell ref="D5:D6"/>
    <mergeCell ref="A1:K1"/>
  </mergeCells>
  <conditionalFormatting sqref="B41:C41">
    <cfRule type="expression" dxfId="19" priority="329">
      <formula>WEEKDAY($C41,2)&gt;=WEEKDAY(#REF!,2)</formula>
    </cfRule>
    <cfRule type="expression" dxfId="18" priority="330">
      <formula>$B41&lt;&gt;""</formula>
    </cfRule>
  </conditionalFormatting>
  <conditionalFormatting sqref="B7:D40 F7:I40 B9:B41 B41:I41">
    <cfRule type="expression" dxfId="17" priority="240">
      <formula>WEEKDAY($C7,2)&gt;=WEEKDAY($C8,2)</formula>
    </cfRule>
    <cfRule type="expression" dxfId="16" priority="241">
      <formula>$B7&lt;&gt;""</formula>
    </cfRule>
  </conditionalFormatting>
  <conditionalFormatting sqref="B7:I41">
    <cfRule type="expression" dxfId="15" priority="352">
      <formula>$H7="Fehler"</formula>
    </cfRule>
  </conditionalFormatting>
  <conditionalFormatting sqref="E7:E37">
    <cfRule type="expression" dxfId="14" priority="3">
      <formula>WEEKDAY($C7,2)&gt;=WEEKDAY($C8,2)</formula>
    </cfRule>
    <cfRule type="expression" dxfId="13" priority="4">
      <formula>$B7&lt;&gt;""</formula>
    </cfRule>
  </conditionalFormatting>
  <conditionalFormatting sqref="E7:E40">
    <cfRule type="expression" dxfId="12" priority="12">
      <formula>WEEKDAY($C7,2)&gt;=WEEKDAY($C8,2)</formula>
    </cfRule>
    <cfRule type="expression" dxfId="11" priority="13">
      <formula>$B7&lt;&gt;""</formula>
    </cfRule>
  </conditionalFormatting>
  <conditionalFormatting sqref="E9">
    <cfRule type="expression" dxfId="10" priority="7">
      <formula>WEEKDAY($C9,2)&gt;=WEEKDAY($C10,2)</formula>
    </cfRule>
    <cfRule type="expression" dxfId="9" priority="8">
      <formula>$B9&lt;&gt;""</formula>
    </cfRule>
  </conditionalFormatting>
  <dataValidations count="1">
    <dataValidation type="list" allowBlank="1" showInputMessage="1" showErrorMessage="1" sqref="C5" xr:uid="{2ECA327C-5CB7-46FF-B1F2-786452273AA6}">
      <formula1>Monate</formula1>
    </dataValidation>
  </dataValidations>
  <hyperlinks>
    <hyperlink ref="A1:K1" r:id="rId1" display="💡 Deine Zeiterfassung verdient ein Upgrade – entdecke Personizer. Jetzt kostenfrei testen" xr:uid="{28D0C1CD-DE2A-4AAB-9AAA-4F830A78999F}"/>
  </hyperlinks>
  <pageMargins left="0.7" right="0.7" top="0.78740157499999996" bottom="0.78740157499999996" header="0.3" footer="0.3"/>
  <pageSetup paperSize="9" scale="64" orientation="portrait" r:id="rId2"/>
  <colBreaks count="1" manualBreakCount="1">
    <brk id="164" min="2" max="35" man="1"/>
  </colBreaks>
  <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38" id="{4227C3D4-9862-4638-A615-1599DCF70521}">
            <xm:f>AND(VLOOKUP($C7,Feiertage,1,0),Einstellungen!$J$7=TRUE)</xm:f>
            <x14:dxf>
              <font>
                <color theme="0" tint="-0.24994659260841701"/>
              </font>
              <fill>
                <patternFill patternType="solid">
                  <fgColor rgb="FFB49FEF"/>
                  <bgColor theme="6" tint="0.79998168889431442"/>
                </patternFill>
              </fill>
            </x14:dxf>
          </x14:cfRule>
          <x14:cfRule type="expression" priority="239" id="{BA3C05B1-F0AC-46B4-813D-10B71EE0DBC8}">
            <xm:f>NOT(INDEX(Einstellungen!$J$22:$J$28,WEEKDAY($C7,2)))</xm:f>
            <x14:dxf>
              <fill>
                <patternFill patternType="solid">
                  <fgColor rgb="FFB49FEF"/>
                  <bgColor theme="0" tint="-4.9989318521683403E-2"/>
                </patternFill>
              </fill>
            </x14:dxf>
          </x14:cfRule>
          <xm:sqref>B7:D41 F7:I41</xm:sqref>
        </x14:conditionalFormatting>
        <x14:conditionalFormatting xmlns:xm="http://schemas.microsoft.com/office/excel/2006/main">
          <x14:cfRule type="expression" priority="1" id="{2FE64515-C832-44FB-B64F-CD5FC73F5DD9}">
            <xm:f>AND(VLOOKUP($C7,Feiertage,1,0),Einstellungen!$J$7=TRUE)</xm:f>
            <x14:dxf>
              <font>
                <color theme="0" tint="-0.24994659260841701"/>
              </font>
              <fill>
                <patternFill patternType="solid">
                  <fgColor rgb="FFB49FEF"/>
                  <bgColor theme="6" tint="0.79998168889431442"/>
                </patternFill>
              </fill>
            </x14:dxf>
          </x14:cfRule>
          <x14:cfRule type="expression" priority="2" id="{45CD6DAA-8E1D-44E4-B722-FDDEB0ED6BE2}">
            <xm:f>NOT(INDEX(Einstellungen!$J$22:$J$28,WEEKDAY($C7,2)))</xm:f>
            <x14:dxf>
              <fill>
                <patternFill patternType="solid">
                  <fgColor rgb="FFB49FEF"/>
                  <bgColor theme="0" tint="-4.9989318521683403E-2"/>
                </patternFill>
              </fill>
            </x14:dxf>
          </x14:cfRule>
          <xm:sqref>E7:E37</xm:sqref>
        </x14:conditionalFormatting>
        <x14:conditionalFormatting xmlns:xm="http://schemas.microsoft.com/office/excel/2006/main">
          <x14:cfRule type="expression" priority="10" id="{DD8E961B-1CCA-4210-8970-886859FE4ADD}">
            <xm:f>AND(VLOOKUP($C7,Feiertage,1,0),Einstellungen!$J$7=TRUE)</xm:f>
            <x14:dxf>
              <font>
                <color theme="0" tint="-0.14996795556505021"/>
              </font>
              <fill>
                <patternFill patternType="solid">
                  <fgColor rgb="FFB49FEF"/>
                  <bgColor theme="6" tint="0.79998168889431442"/>
                </patternFill>
              </fill>
            </x14:dxf>
          </x14:cfRule>
          <x14:cfRule type="expression" priority="11" id="{7C2BD045-2C39-4682-AB62-A1959BC5D908}">
            <xm:f>NOT(INDEX(Einstellungen!$I$22:$J$28,WEEKDAY($C7,2)))</xm:f>
            <x14:dxf>
              <fill>
                <patternFill patternType="solid">
                  <fgColor rgb="FFB49FEF"/>
                  <bgColor theme="0" tint="-4.9989318521683403E-2"/>
                </patternFill>
              </fill>
            </x14:dxf>
          </x14:cfRule>
          <xm:sqref>E7:E41</xm:sqref>
        </x14:conditionalFormatting>
        <x14:conditionalFormatting xmlns:xm="http://schemas.microsoft.com/office/excel/2006/main">
          <x14:cfRule type="expression" priority="5" id="{7A5361AD-7F74-4851-A780-B4BC651E92FC}">
            <xm:f>AND(VLOOKUP($C9,Feiertage,1,0),Einstellungen!$J$7=TRUE)</xm:f>
            <x14:dxf>
              <font>
                <color theme="0" tint="-0.24994659260841701"/>
              </font>
              <fill>
                <patternFill patternType="solid">
                  <fgColor rgb="FFB49FEF"/>
                  <bgColor theme="6" tint="0.79998168889431442"/>
                </patternFill>
              </fill>
            </x14:dxf>
          </x14:cfRule>
          <x14:cfRule type="expression" priority="6" id="{2F429FA2-7AB9-4AEB-B32C-018AFA924244}">
            <xm:f>NOT(INDEX(Einstellungen!$J$22:$J$28,WEEKDAY($C9,2)))</xm:f>
            <x14:dxf>
              <fill>
                <patternFill patternType="solid">
                  <fgColor rgb="FFB49FEF"/>
                  <bgColor theme="0" tint="-4.9989318521683403E-2"/>
                </patternFill>
              </fill>
            </x14:dxf>
          </x14:cfRule>
          <xm:sqref>E9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3"/>
  <dimension ref="A1:M98"/>
  <sheetViews>
    <sheetView showGridLines="0" zoomScaleNormal="100" workbookViewId="0">
      <selection activeCell="I24" sqref="I24"/>
    </sheetView>
  </sheetViews>
  <sheetFormatPr defaultColWidth="11.42578125" defaultRowHeight="14.45"/>
  <cols>
    <col min="1" max="1" width="3.42578125" style="51" customWidth="1"/>
    <col min="2" max="5" width="11.42578125" style="51"/>
    <col min="6" max="6" width="21.85546875" style="51" customWidth="1"/>
    <col min="7" max="7" width="11.42578125" style="51"/>
    <col min="8" max="8" width="32.85546875" style="51" bestFit="1" customWidth="1"/>
    <col min="9" max="9" width="20" style="51" customWidth="1"/>
    <col min="10" max="10" width="11.42578125" style="82" hidden="1" customWidth="1"/>
    <col min="11" max="11" width="11.42578125" style="51" hidden="1" customWidth="1"/>
    <col min="12" max="12" width="11.42578125" style="51"/>
    <col min="13" max="13" width="11.42578125" style="100"/>
    <col min="14" max="16384" width="11.42578125" style="51"/>
  </cols>
  <sheetData>
    <row r="1" spans="1:11" s="1" customFormat="1" ht="40.15" customHeight="1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</row>
    <row r="2" spans="1:11" ht="24" customHeight="1">
      <c r="A2" s="1"/>
      <c r="B2" s="49" t="s">
        <v>29</v>
      </c>
      <c r="C2" s="1"/>
      <c r="D2" s="1"/>
      <c r="E2" s="1"/>
      <c r="F2" s="1"/>
      <c r="G2" s="1"/>
      <c r="H2" s="1"/>
      <c r="I2" s="1"/>
      <c r="K2" s="50" t="s">
        <v>26</v>
      </c>
    </row>
    <row r="3" spans="1:11" ht="24" customHeight="1">
      <c r="A3" s="1"/>
      <c r="B3" s="2" t="s">
        <v>30</v>
      </c>
      <c r="C3" s="1"/>
      <c r="D3" s="1"/>
      <c r="E3" s="1"/>
      <c r="F3" s="1"/>
      <c r="G3" s="1"/>
      <c r="H3" s="1"/>
      <c r="I3" s="1"/>
      <c r="K3" s="50" t="s">
        <v>31</v>
      </c>
    </row>
    <row r="4" spans="1:11" ht="24" customHeight="1">
      <c r="A4" s="1"/>
      <c r="B4" s="52"/>
      <c r="C4" s="1"/>
      <c r="D4" s="1"/>
      <c r="E4" s="1"/>
      <c r="F4" s="1"/>
      <c r="G4" s="1"/>
      <c r="H4" s="50"/>
      <c r="I4" s="88" t="s">
        <v>32</v>
      </c>
      <c r="K4" s="50" t="s">
        <v>33</v>
      </c>
    </row>
    <row r="5" spans="1:11" ht="24" customHeight="1">
      <c r="A5" s="1"/>
      <c r="B5" s="115" t="s">
        <v>34</v>
      </c>
      <c r="C5" s="116"/>
      <c r="D5" s="116"/>
      <c r="E5" s="123" t="s">
        <v>35</v>
      </c>
      <c r="F5" s="124"/>
      <c r="G5" s="1"/>
      <c r="H5" s="50"/>
      <c r="I5" s="88" t="s">
        <v>36</v>
      </c>
      <c r="K5" s="50" t="s">
        <v>37</v>
      </c>
    </row>
    <row r="6" spans="1:11" ht="24" customHeight="1">
      <c r="A6" s="1"/>
      <c r="B6" s="115" t="s">
        <v>38</v>
      </c>
      <c r="C6" s="116"/>
      <c r="D6" s="116"/>
      <c r="E6" s="121">
        <v>46023</v>
      </c>
      <c r="F6" s="122"/>
      <c r="G6" s="1"/>
      <c r="H6" s="118" t="s">
        <v>39</v>
      </c>
      <c r="I6" s="118"/>
      <c r="K6" s="50" t="s">
        <v>40</v>
      </c>
    </row>
    <row r="7" spans="1:11" ht="24" customHeight="1">
      <c r="A7" s="1"/>
      <c r="B7" s="56"/>
      <c r="C7" s="56"/>
      <c r="D7" s="56"/>
      <c r="E7" s="57"/>
      <c r="F7" s="57"/>
      <c r="G7" s="1"/>
      <c r="H7" s="53" t="s">
        <v>41</v>
      </c>
      <c r="I7" s="84" t="s">
        <v>32</v>
      </c>
      <c r="J7" s="82" t="b">
        <f>IF(I7="Ja",TRUE,FALSE)</f>
        <v>1</v>
      </c>
      <c r="K7" s="50" t="s">
        <v>42</v>
      </c>
    </row>
    <row r="8" spans="1:11" ht="24" customHeight="1">
      <c r="A8" s="1"/>
      <c r="B8" s="118" t="s">
        <v>43</v>
      </c>
      <c r="C8" s="118"/>
      <c r="D8" s="118"/>
      <c r="E8" s="117"/>
      <c r="F8" s="117"/>
      <c r="G8" s="1"/>
      <c r="H8" s="53" t="s">
        <v>44</v>
      </c>
      <c r="I8" s="84" t="s">
        <v>32</v>
      </c>
      <c r="J8" s="82" t="b">
        <f>IF(I8="Ja",TRUE,FALSE)</f>
        <v>1</v>
      </c>
      <c r="K8" s="50" t="s">
        <v>45</v>
      </c>
    </row>
    <row r="9" spans="1:11" ht="24" customHeight="1">
      <c r="A9" s="1"/>
      <c r="B9" s="125" t="s">
        <v>46</v>
      </c>
      <c r="C9" s="126"/>
      <c r="D9" s="126"/>
      <c r="E9" s="119" t="s">
        <v>47</v>
      </c>
      <c r="F9" s="120"/>
      <c r="G9" s="1"/>
      <c r="H9" s="50"/>
      <c r="I9" s="50"/>
      <c r="J9" s="83"/>
      <c r="K9" s="50" t="s">
        <v>48</v>
      </c>
    </row>
    <row r="10" spans="1:11" ht="24" customHeight="1">
      <c r="A10" s="1"/>
      <c r="B10" s="115" t="s">
        <v>49</v>
      </c>
      <c r="C10" s="116"/>
      <c r="D10" s="116"/>
      <c r="E10" s="119" t="s">
        <v>50</v>
      </c>
      <c r="F10" s="120"/>
      <c r="G10" s="1"/>
      <c r="H10" s="53" t="s">
        <v>51</v>
      </c>
      <c r="I10" s="58">
        <f>DATE(YEAR(E6),1,1)</f>
        <v>46023</v>
      </c>
      <c r="K10" s="50" t="s">
        <v>52</v>
      </c>
    </row>
    <row r="11" spans="1:11" ht="24" customHeight="1">
      <c r="A11" s="1"/>
      <c r="B11" s="128" t="s">
        <v>53</v>
      </c>
      <c r="C11" s="129" t="s">
        <v>53</v>
      </c>
      <c r="D11" s="129" t="s">
        <v>53</v>
      </c>
      <c r="E11" s="132">
        <v>4711</v>
      </c>
      <c r="F11" s="133"/>
      <c r="G11" s="1"/>
      <c r="H11" s="53" t="s">
        <v>54</v>
      </c>
      <c r="I11" s="58">
        <f>I12-2</f>
        <v>46115</v>
      </c>
      <c r="K11" s="50" t="s">
        <v>55</v>
      </c>
    </row>
    <row r="12" spans="1:11" ht="24" customHeight="1">
      <c r="A12" s="1"/>
      <c r="B12" s="125" t="s">
        <v>56</v>
      </c>
      <c r="C12" s="126" t="s">
        <v>56</v>
      </c>
      <c r="D12" s="126" t="s">
        <v>56</v>
      </c>
      <c r="E12" s="132" t="s">
        <v>57</v>
      </c>
      <c r="F12" s="133"/>
      <c r="G12" s="1"/>
      <c r="H12" s="53" t="s">
        <v>58</v>
      </c>
      <c r="I12" s="58">
        <f>7*ROUND((4&amp;-YEAR(E6))/7+MOD(19*MOD(YEAR(E6),19)-7,30)*0.14,)-6</f>
        <v>46117</v>
      </c>
      <c r="K12" s="50" t="s">
        <v>59</v>
      </c>
    </row>
    <row r="13" spans="1:11" ht="24" customHeight="1">
      <c r="A13" s="1"/>
      <c r="B13" s="125" t="s">
        <v>60</v>
      </c>
      <c r="C13" s="126"/>
      <c r="D13" s="126"/>
      <c r="E13" s="134">
        <v>27302</v>
      </c>
      <c r="F13" s="135"/>
      <c r="G13" s="1"/>
      <c r="H13" s="53" t="s">
        <v>61</v>
      </c>
      <c r="I13" s="58">
        <f>7*ROUND((4&amp;-YEAR(E6))/7+MOD(19*MOD(YEAR(E6),19)-7,30)*0.14,)-5</f>
        <v>46118</v>
      </c>
      <c r="K13" s="50" t="s">
        <v>62</v>
      </c>
    </row>
    <row r="14" spans="1:11" ht="24" customHeight="1">
      <c r="A14" s="1"/>
      <c r="B14" s="125" t="s">
        <v>63</v>
      </c>
      <c r="C14" s="126"/>
      <c r="D14" s="126"/>
      <c r="E14" s="134">
        <v>40969</v>
      </c>
      <c r="F14" s="135"/>
      <c r="G14" s="1"/>
      <c r="H14" s="53" t="s">
        <v>64</v>
      </c>
      <c r="I14" s="58">
        <f>DATE(YEAR(E6),5,1)</f>
        <v>46143</v>
      </c>
      <c r="K14" s="50"/>
    </row>
    <row r="15" spans="1:11" ht="24" customHeight="1">
      <c r="A15" s="1"/>
      <c r="B15" s="115" t="s">
        <v>65</v>
      </c>
      <c r="C15" s="116"/>
      <c r="D15" s="116"/>
      <c r="E15" s="132">
        <v>30</v>
      </c>
      <c r="F15" s="133"/>
      <c r="G15" s="1"/>
      <c r="H15" s="53" t="s">
        <v>66</v>
      </c>
      <c r="I15" s="58">
        <f>I13+38</f>
        <v>46156</v>
      </c>
      <c r="K15" s="50"/>
    </row>
    <row r="16" spans="1:11" ht="24" customHeight="1">
      <c r="A16" s="1"/>
      <c r="B16" s="128" t="s">
        <v>67</v>
      </c>
      <c r="C16" s="129"/>
      <c r="D16" s="129"/>
      <c r="E16" s="132">
        <v>12</v>
      </c>
      <c r="F16" s="133"/>
      <c r="G16" s="1"/>
      <c r="H16" s="53" t="s">
        <v>68</v>
      </c>
      <c r="I16" s="58">
        <f>I13+49</f>
        <v>46167</v>
      </c>
      <c r="K16" s="50"/>
    </row>
    <row r="17" spans="1:10" ht="24" customHeight="1">
      <c r="A17" s="1"/>
      <c r="B17" s="125" t="s">
        <v>69</v>
      </c>
      <c r="C17" s="126"/>
      <c r="D17" s="126"/>
      <c r="E17" s="119" t="s">
        <v>70</v>
      </c>
      <c r="F17" s="120"/>
      <c r="G17" s="1"/>
      <c r="H17" s="53" t="s">
        <v>71</v>
      </c>
      <c r="I17" s="58">
        <f>DATE(YEAR(E6),10,3)</f>
        <v>46298</v>
      </c>
    </row>
    <row r="18" spans="1:10" ht="24" customHeight="1">
      <c r="A18" s="50"/>
      <c r="B18" s="125" t="s">
        <v>72</v>
      </c>
      <c r="C18" s="126"/>
      <c r="D18" s="126"/>
      <c r="E18" s="119" t="s">
        <v>73</v>
      </c>
      <c r="F18" s="120"/>
      <c r="G18" s="50"/>
      <c r="H18" s="53" t="s">
        <v>74</v>
      </c>
      <c r="I18" s="58">
        <f>DATE(YEAR(E6),12,25)</f>
        <v>46381</v>
      </c>
    </row>
    <row r="19" spans="1:10" ht="24" customHeight="1">
      <c r="A19" s="50"/>
      <c r="B19" s="115" t="s">
        <v>75</v>
      </c>
      <c r="C19" s="116"/>
      <c r="D19" s="116"/>
      <c r="E19" s="130">
        <v>0.25</v>
      </c>
      <c r="F19" s="131"/>
      <c r="G19" s="50"/>
      <c r="H19" s="53" t="s">
        <v>76</v>
      </c>
      <c r="I19" s="58">
        <f>DATE(YEAR(E6),12,26)</f>
        <v>46382</v>
      </c>
    </row>
    <row r="20" spans="1:10" ht="24" customHeight="1">
      <c r="A20" s="50"/>
      <c r="B20" s="50"/>
      <c r="C20" s="127"/>
      <c r="D20" s="127"/>
      <c r="E20" s="127"/>
      <c r="F20" s="50"/>
      <c r="G20" s="50"/>
      <c r="H20" s="50"/>
      <c r="I20" s="50"/>
    </row>
    <row r="21" spans="1:10" ht="24" customHeight="1">
      <c r="A21" s="50"/>
      <c r="B21" s="50"/>
      <c r="C21" s="127"/>
      <c r="D21" s="127"/>
      <c r="E21" s="127"/>
      <c r="F21" s="50"/>
      <c r="G21" s="50"/>
      <c r="H21" s="55" t="s">
        <v>77</v>
      </c>
      <c r="I21" s="55"/>
    </row>
    <row r="22" spans="1:10" ht="24" customHeight="1">
      <c r="A22" s="50"/>
      <c r="B22" s="50"/>
      <c r="C22" s="50"/>
      <c r="D22" s="81" t="s">
        <v>78</v>
      </c>
      <c r="E22" s="50"/>
      <c r="F22" s="50"/>
      <c r="G22" s="50"/>
      <c r="H22" s="59" t="s">
        <v>79</v>
      </c>
      <c r="I22" s="84" t="s">
        <v>32</v>
      </c>
      <c r="J22" s="82" t="b">
        <f t="shared" ref="J22:J28" si="0">IF(I22="Ja",TRUE,FALSE)</f>
        <v>1</v>
      </c>
    </row>
    <row r="23" spans="1:10" ht="24" customHeight="1">
      <c r="A23" s="50"/>
      <c r="B23" s="50"/>
      <c r="C23" s="50"/>
      <c r="D23" s="50"/>
      <c r="E23" s="50"/>
      <c r="F23" s="50"/>
      <c r="G23" s="50"/>
      <c r="H23" s="59" t="s">
        <v>80</v>
      </c>
      <c r="I23" s="84" t="s">
        <v>32</v>
      </c>
      <c r="J23" s="82" t="b">
        <f t="shared" si="0"/>
        <v>1</v>
      </c>
    </row>
    <row r="24" spans="1:10" ht="24" customHeight="1">
      <c r="A24" s="50"/>
      <c r="B24" s="50"/>
      <c r="C24" s="50"/>
      <c r="D24" s="50"/>
      <c r="E24" s="50"/>
      <c r="F24" s="50"/>
      <c r="G24" s="50"/>
      <c r="H24" s="59" t="s">
        <v>81</v>
      </c>
      <c r="I24" s="84" t="s">
        <v>32</v>
      </c>
      <c r="J24" s="82" t="b">
        <f t="shared" si="0"/>
        <v>1</v>
      </c>
    </row>
    <row r="25" spans="1:10" ht="24" customHeight="1">
      <c r="A25" s="50"/>
      <c r="B25" s="50"/>
      <c r="C25" s="50"/>
      <c r="D25" s="50"/>
      <c r="E25" s="50"/>
      <c r="F25" s="50"/>
      <c r="G25" s="50"/>
      <c r="H25" s="59" t="s">
        <v>82</v>
      </c>
      <c r="I25" s="84" t="s">
        <v>32</v>
      </c>
      <c r="J25" s="82" t="b">
        <f t="shared" si="0"/>
        <v>1</v>
      </c>
    </row>
    <row r="26" spans="1:10" ht="24" customHeight="1">
      <c r="A26" s="50"/>
      <c r="B26" s="50"/>
      <c r="C26" s="50"/>
      <c r="D26" s="50"/>
      <c r="E26" s="50"/>
      <c r="F26" s="50"/>
      <c r="G26" s="50"/>
      <c r="H26" s="59" t="s">
        <v>83</v>
      </c>
      <c r="I26" s="84" t="s">
        <v>32</v>
      </c>
      <c r="J26" s="82" t="b">
        <f t="shared" si="0"/>
        <v>1</v>
      </c>
    </row>
    <row r="27" spans="1:10" ht="24" customHeight="1">
      <c r="A27" s="50"/>
      <c r="B27" s="50"/>
      <c r="C27" s="50"/>
      <c r="D27" s="50"/>
      <c r="E27" s="50"/>
      <c r="F27" s="50"/>
      <c r="G27" s="50"/>
      <c r="H27" s="59" t="s">
        <v>84</v>
      </c>
      <c r="I27" s="84" t="s">
        <v>36</v>
      </c>
      <c r="J27" s="82" t="b">
        <f t="shared" si="0"/>
        <v>0</v>
      </c>
    </row>
    <row r="28" spans="1:10" ht="24" customHeight="1">
      <c r="A28" s="50"/>
      <c r="B28" s="50"/>
      <c r="C28" s="50"/>
      <c r="D28" s="50"/>
      <c r="E28" s="50"/>
      <c r="F28" s="50"/>
      <c r="G28" s="50"/>
      <c r="H28" s="59" t="s">
        <v>85</v>
      </c>
      <c r="I28" s="84" t="s">
        <v>36</v>
      </c>
      <c r="J28" s="82" t="b">
        <f t="shared" si="0"/>
        <v>0</v>
      </c>
    </row>
    <row r="29" spans="1:10" ht="24" hidden="1" customHeight="1">
      <c r="A29" s="50"/>
      <c r="B29" s="50"/>
      <c r="C29" s="50"/>
      <c r="D29" s="50"/>
      <c r="E29" s="50"/>
      <c r="F29" s="50"/>
      <c r="G29" s="50"/>
      <c r="H29" s="50"/>
      <c r="I29" s="50"/>
    </row>
    <row r="30" spans="1:10" ht="24" hidden="1" customHeight="1">
      <c r="A30" s="50"/>
      <c r="B30" s="50"/>
      <c r="C30" s="50"/>
      <c r="D30" s="50"/>
      <c r="E30" s="50"/>
      <c r="F30" s="50"/>
      <c r="G30" s="50"/>
      <c r="H30" s="60" t="s">
        <v>86</v>
      </c>
      <c r="I30" s="60"/>
    </row>
    <row r="31" spans="1:10" ht="24" hidden="1" customHeight="1">
      <c r="A31" s="50"/>
      <c r="B31" s="50"/>
      <c r="C31" s="50"/>
      <c r="D31" s="50"/>
      <c r="E31" s="50"/>
      <c r="F31" s="50"/>
      <c r="G31" s="50"/>
      <c r="H31" s="59" t="s">
        <v>87</v>
      </c>
      <c r="I31" s="54" t="b">
        <v>1</v>
      </c>
    </row>
    <row r="32" spans="1:10" ht="24" hidden="1" customHeight="1">
      <c r="A32" s="50"/>
      <c r="B32" s="50"/>
      <c r="C32" s="50"/>
      <c r="D32" s="50"/>
      <c r="E32" s="50"/>
      <c r="F32" s="50"/>
      <c r="G32" s="50"/>
      <c r="H32" s="50"/>
      <c r="I32" s="50"/>
    </row>
    <row r="33" spans="1:9" ht="24" hidden="1" customHeight="1">
      <c r="A33" s="50"/>
      <c r="B33" s="50"/>
      <c r="C33" s="50"/>
      <c r="D33" s="50"/>
      <c r="E33" s="50"/>
      <c r="F33" s="50"/>
      <c r="G33" s="50"/>
      <c r="H33" s="61" t="s">
        <v>88</v>
      </c>
      <c r="I33" s="60"/>
    </row>
    <row r="34" spans="1:9" ht="24" hidden="1" customHeight="1">
      <c r="A34" s="50"/>
      <c r="B34" s="50"/>
      <c r="C34" s="50"/>
      <c r="D34" s="50"/>
      <c r="E34" s="50"/>
      <c r="F34" s="50"/>
      <c r="G34" s="50"/>
      <c r="H34" s="59" t="s">
        <v>89</v>
      </c>
      <c r="I34" s="54" t="b">
        <v>1</v>
      </c>
    </row>
    <row r="35" spans="1:9" ht="24" hidden="1" customHeight="1">
      <c r="A35" s="50"/>
      <c r="B35" s="50"/>
      <c r="C35" s="50"/>
      <c r="D35" s="50"/>
      <c r="E35" s="50"/>
      <c r="F35" s="50"/>
      <c r="G35" s="50"/>
      <c r="H35" s="50"/>
      <c r="I35" s="50"/>
    </row>
    <row r="36" spans="1:9" ht="24" hidden="1" customHeight="1">
      <c r="A36" s="50"/>
      <c r="B36" s="50"/>
      <c r="C36" s="50"/>
      <c r="D36" s="50"/>
      <c r="E36" s="50"/>
      <c r="F36" s="50"/>
      <c r="G36" s="50"/>
      <c r="H36" s="61" t="s">
        <v>90</v>
      </c>
      <c r="I36" s="60"/>
    </row>
    <row r="37" spans="1:9" ht="24" hidden="1" customHeight="1">
      <c r="A37" s="50"/>
      <c r="B37" s="50"/>
      <c r="C37" s="50"/>
      <c r="D37" s="50"/>
      <c r="E37" s="50"/>
      <c r="F37" s="50"/>
      <c r="G37" s="50"/>
      <c r="H37" s="62" t="s">
        <v>91</v>
      </c>
      <c r="I37" s="54" t="b">
        <v>0</v>
      </c>
    </row>
    <row r="38" spans="1:9" ht="24" hidden="1" customHeight="1">
      <c r="A38" s="50"/>
      <c r="B38" s="50"/>
      <c r="C38" s="50"/>
      <c r="D38" s="50"/>
      <c r="E38" s="50"/>
      <c r="F38" s="50"/>
      <c r="G38" s="50"/>
      <c r="H38" s="50"/>
      <c r="I38" s="50"/>
    </row>
    <row r="39" spans="1:9" ht="24" hidden="1" customHeight="1">
      <c r="A39" s="50"/>
      <c r="B39" s="50"/>
      <c r="C39" s="50"/>
      <c r="D39" s="50"/>
      <c r="E39" s="50"/>
      <c r="F39" s="50"/>
      <c r="G39" s="50"/>
      <c r="H39" s="61" t="s">
        <v>92</v>
      </c>
      <c r="I39" s="68" t="s">
        <v>93</v>
      </c>
    </row>
    <row r="40" spans="1:9" ht="24" hidden="1" customHeight="1">
      <c r="A40" s="50"/>
      <c r="B40" s="50"/>
      <c r="C40" s="50"/>
      <c r="D40" s="50"/>
      <c r="E40" s="50"/>
      <c r="F40" s="50"/>
      <c r="G40" s="50"/>
      <c r="H40" s="63">
        <v>0</v>
      </c>
      <c r="I40" s="64">
        <v>0</v>
      </c>
    </row>
    <row r="41" spans="1:9" ht="24" hidden="1" customHeight="1">
      <c r="A41" s="50"/>
      <c r="B41" s="50"/>
      <c r="C41" s="50"/>
      <c r="D41" s="50"/>
      <c r="E41" s="50"/>
      <c r="F41" s="50"/>
      <c r="G41" s="50"/>
      <c r="H41" s="63">
        <v>0.25</v>
      </c>
      <c r="I41" s="64">
        <v>2.0833333333333332E-2</v>
      </c>
    </row>
    <row r="42" spans="1:9" ht="24" hidden="1" customHeight="1">
      <c r="A42" s="50"/>
      <c r="B42" s="50"/>
      <c r="C42" s="50"/>
      <c r="D42" s="50"/>
      <c r="E42" s="50"/>
      <c r="F42" s="50"/>
      <c r="G42" s="50"/>
      <c r="H42" s="63">
        <v>0.375</v>
      </c>
      <c r="I42" s="65">
        <v>3.125E-2</v>
      </c>
    </row>
    <row r="43" spans="1:9" ht="24" customHeight="1">
      <c r="A43" s="50"/>
      <c r="B43" s="50"/>
      <c r="C43" s="50"/>
      <c r="D43" s="50"/>
      <c r="E43" s="50"/>
      <c r="F43" s="50"/>
      <c r="G43" s="50"/>
      <c r="H43" s="50"/>
      <c r="I43" s="50"/>
    </row>
    <row r="44" spans="1:9" ht="24" customHeight="1">
      <c r="A44" s="50"/>
      <c r="B44" s="50"/>
      <c r="C44" s="50"/>
      <c r="D44" s="50"/>
      <c r="E44" s="50"/>
      <c r="F44" s="50"/>
      <c r="G44" s="50"/>
      <c r="H44" s="50"/>
      <c r="I44" s="50"/>
    </row>
    <row r="45" spans="1:9" ht="24" customHeight="1">
      <c r="A45" s="50"/>
      <c r="B45" s="50"/>
      <c r="C45" s="50"/>
      <c r="D45" s="50"/>
      <c r="E45" s="50"/>
      <c r="F45" s="50"/>
      <c r="G45" s="50"/>
      <c r="H45" s="50"/>
      <c r="I45" s="50"/>
    </row>
    <row r="46" spans="1:9" ht="24" customHeight="1">
      <c r="A46" s="50"/>
      <c r="B46" s="50"/>
      <c r="C46" s="50"/>
      <c r="D46" s="50"/>
      <c r="E46" s="50"/>
      <c r="F46" s="50"/>
      <c r="G46" s="50"/>
      <c r="H46" s="50"/>
      <c r="I46" s="50"/>
    </row>
    <row r="47" spans="1:9" ht="24" customHeight="1">
      <c r="A47" s="50"/>
      <c r="B47" s="50"/>
      <c r="C47" s="50"/>
      <c r="D47" s="50"/>
      <c r="E47" s="50"/>
      <c r="F47" s="50"/>
      <c r="G47" s="50"/>
      <c r="H47" s="50"/>
      <c r="I47" s="50"/>
    </row>
    <row r="48" spans="1:9" ht="24" customHeight="1">
      <c r="A48" s="50"/>
      <c r="B48" s="50"/>
      <c r="C48" s="50"/>
      <c r="D48" s="50"/>
      <c r="E48" s="50"/>
      <c r="F48" s="50"/>
      <c r="G48" s="50"/>
      <c r="H48" s="50"/>
      <c r="I48" s="50"/>
    </row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  <row r="60" ht="24" customHeight="1"/>
    <row r="61" ht="24" customHeight="1"/>
    <row r="62" ht="24" customHeight="1"/>
    <row r="63" ht="24" customHeight="1"/>
    <row r="64" ht="24" customHeight="1"/>
    <row r="65" ht="24" customHeight="1"/>
    <row r="66" ht="24" customHeight="1"/>
    <row r="67" ht="24" customHeight="1"/>
    <row r="68" ht="24" customHeight="1"/>
    <row r="69" ht="24" customHeight="1"/>
    <row r="70" ht="24" customHeight="1"/>
    <row r="71" ht="24" customHeight="1"/>
    <row r="72" ht="24" customHeight="1"/>
    <row r="73" ht="24" customHeight="1"/>
    <row r="74" ht="24" customHeight="1"/>
    <row r="75" ht="24" customHeight="1"/>
    <row r="76" ht="24" customHeight="1"/>
    <row r="77" ht="24" customHeight="1"/>
    <row r="78" ht="24" customHeight="1"/>
    <row r="79" ht="24" customHeight="1"/>
    <row r="80" ht="24" customHeight="1"/>
    <row r="81" ht="24" customHeight="1"/>
    <row r="82" ht="24" customHeight="1"/>
    <row r="83" ht="24" customHeight="1"/>
    <row r="84" ht="24" customHeight="1"/>
    <row r="85" ht="24" customHeight="1"/>
    <row r="86" ht="24" customHeight="1"/>
    <row r="87" ht="24" customHeight="1"/>
    <row r="88" ht="24" customHeight="1"/>
    <row r="89" ht="24" customHeight="1"/>
    <row r="90" ht="24" customHeight="1"/>
    <row r="91" ht="24" customHeight="1"/>
    <row r="92" ht="24" customHeight="1"/>
    <row r="93" ht="24" customHeight="1"/>
    <row r="94" ht="24" customHeight="1"/>
    <row r="95" ht="24" customHeight="1"/>
    <row r="96" ht="24" customHeight="1"/>
    <row r="97" ht="24" customHeight="1"/>
    <row r="98" ht="24" customHeight="1"/>
  </sheetData>
  <sheetProtection algorithmName="SHA-512" hashValue="waId7j/O2r7zqvJ0YIx+u6tLGgN+uS58SvWgCqmZyYo/OyA1jUwz8boBmNOhEj5XXxLJvYCWTyw+7TxqBdEiMw==" saltValue="1NP6aDdxZ0eD3hj3KW5rWA==" spinCount="100000" sheet="1" selectLockedCells="1"/>
  <mergeCells count="32">
    <mergeCell ref="B15:D15"/>
    <mergeCell ref="E14:F14"/>
    <mergeCell ref="B14:D14"/>
    <mergeCell ref="E13:F13"/>
    <mergeCell ref="C20:E20"/>
    <mergeCell ref="C21:E21"/>
    <mergeCell ref="B12:D12"/>
    <mergeCell ref="B11:D11"/>
    <mergeCell ref="A1:K1"/>
    <mergeCell ref="E18:F18"/>
    <mergeCell ref="B19:D19"/>
    <mergeCell ref="E19:F19"/>
    <mergeCell ref="E11:F11"/>
    <mergeCell ref="E12:F12"/>
    <mergeCell ref="B18:D18"/>
    <mergeCell ref="E17:F17"/>
    <mergeCell ref="B17:D17"/>
    <mergeCell ref="E16:F16"/>
    <mergeCell ref="B16:D16"/>
    <mergeCell ref="E15:F15"/>
    <mergeCell ref="B5:D5"/>
    <mergeCell ref="E5:F5"/>
    <mergeCell ref="B9:D9"/>
    <mergeCell ref="E9:F9"/>
    <mergeCell ref="B13:D13"/>
    <mergeCell ref="B10:D10"/>
    <mergeCell ref="E8:F8"/>
    <mergeCell ref="B8:D8"/>
    <mergeCell ref="H6:I6"/>
    <mergeCell ref="E10:F10"/>
    <mergeCell ref="B6:D6"/>
    <mergeCell ref="E6:F6"/>
  </mergeCells>
  <conditionalFormatting sqref="D22">
    <cfRule type="duplicateValues" dxfId="0" priority="1"/>
  </conditionalFormatting>
  <dataValidations count="1">
    <dataValidation type="list" allowBlank="1" showInputMessage="1" showErrorMessage="1" sqref="I7:I8 I22:I28" xr:uid="{0D6A2983-6A85-4D51-A84D-D17A40D823E9}">
      <formula1>Auswahl</formula1>
    </dataValidation>
  </dataValidations>
  <hyperlinks>
    <hyperlink ref="A1:K1" r:id="rId1" display="💡 Deine Zeiterfassung verdient ein Upgrade – entdecke Personizer. Jetzt kostenfrei testen" xr:uid="{D63EB939-BF31-4CE8-A793-704763F150DC}"/>
  </hyperlinks>
  <pageMargins left="0.7" right="0.7" top="0.75" bottom="0.75" header="0.3" footer="0.3"/>
  <pageSetup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EE019-1560-46B6-9CBE-77538D91E3F0}">
  <dimension ref="A1:EM78"/>
  <sheetViews>
    <sheetView showGridLines="0" zoomScaleNormal="100" workbookViewId="0">
      <selection activeCell="E7" sqref="E7"/>
    </sheetView>
  </sheetViews>
  <sheetFormatPr defaultColWidth="11.42578125" defaultRowHeight="13.9"/>
  <cols>
    <col min="1" max="1" width="3.42578125" style="1" customWidth="1"/>
    <col min="2" max="2" width="16" style="1" customWidth="1"/>
    <col min="3" max="3" width="81.7109375" style="1" customWidth="1"/>
    <col min="4" max="16384" width="11.42578125" style="1"/>
  </cols>
  <sheetData>
    <row r="1" spans="1:143" ht="40.15" customHeight="1">
      <c r="A1" s="112" t="s">
        <v>0</v>
      </c>
      <c r="B1" s="112"/>
      <c r="C1" s="112"/>
      <c r="D1" s="111"/>
      <c r="E1" s="111"/>
      <c r="F1" s="111"/>
      <c r="G1" s="111"/>
      <c r="H1" s="111"/>
      <c r="I1" s="111"/>
      <c r="J1" s="111"/>
      <c r="K1" s="111"/>
    </row>
    <row r="2" spans="1:143" s="92" customFormat="1" ht="60" customHeight="1">
      <c r="A2" s="89"/>
      <c r="B2" s="49" t="s">
        <v>94</v>
      </c>
      <c r="C2" s="49"/>
      <c r="D2" s="49"/>
      <c r="E2" s="90"/>
      <c r="F2" s="90"/>
      <c r="G2" s="90"/>
      <c r="H2" s="90"/>
      <c r="I2" s="90"/>
      <c r="J2" s="90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91"/>
      <c r="BG2" s="91"/>
      <c r="BH2" s="91"/>
      <c r="BI2" s="91"/>
      <c r="BJ2" s="91"/>
      <c r="BK2" s="91"/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  <c r="DF2" s="91"/>
      <c r="DG2" s="91"/>
      <c r="DH2" s="91"/>
      <c r="DI2" s="91"/>
      <c r="DJ2" s="91"/>
      <c r="DK2" s="91"/>
      <c r="DL2" s="91"/>
      <c r="DM2" s="91"/>
      <c r="DN2" s="91"/>
      <c r="DO2" s="91"/>
      <c r="DP2" s="91"/>
      <c r="DQ2" s="91"/>
      <c r="DR2" s="91"/>
      <c r="DS2" s="91"/>
      <c r="DT2" s="91"/>
      <c r="DU2" s="91"/>
      <c r="DV2" s="91"/>
      <c r="DW2" s="91"/>
      <c r="DX2" s="91"/>
      <c r="DY2" s="91"/>
      <c r="DZ2" s="91"/>
      <c r="EA2" s="91"/>
      <c r="EB2" s="91"/>
      <c r="EC2" s="91"/>
      <c r="ED2" s="91"/>
      <c r="EE2" s="91"/>
      <c r="EF2" s="91"/>
      <c r="EG2" s="91"/>
      <c r="EH2" s="91"/>
      <c r="EI2" s="91"/>
      <c r="EJ2" s="91"/>
      <c r="EK2" s="91"/>
      <c r="EL2" s="91"/>
      <c r="EM2" s="91"/>
    </row>
    <row r="3" spans="1:143" s="30" customFormat="1" ht="90.6" customHeight="1">
      <c r="B3" s="72"/>
      <c r="C3" s="94" t="s">
        <v>95</v>
      </c>
      <c r="D3" s="93"/>
    </row>
    <row r="4" spans="1:143" s="30" customFormat="1" ht="90.6" customHeight="1">
      <c r="B4" s="72"/>
      <c r="C4" s="94" t="s">
        <v>96</v>
      </c>
      <c r="D4" s="93"/>
    </row>
    <row r="5" spans="1:143" s="30" customFormat="1" ht="90.6" customHeight="1">
      <c r="B5" s="72"/>
      <c r="C5" s="94" t="s">
        <v>97</v>
      </c>
      <c r="D5" s="93"/>
    </row>
    <row r="6" spans="1:143" s="30" customFormat="1" ht="90.6" customHeight="1">
      <c r="B6" s="72"/>
      <c r="C6" s="94" t="s">
        <v>98</v>
      </c>
      <c r="D6" s="93"/>
    </row>
    <row r="7" spans="1:143" s="92" customFormat="1" ht="60" customHeight="1">
      <c r="A7" s="89"/>
      <c r="B7" s="49" t="s">
        <v>99</v>
      </c>
      <c r="C7" s="49"/>
      <c r="D7" s="49"/>
      <c r="E7" s="90"/>
      <c r="F7" s="90"/>
      <c r="G7" s="90"/>
      <c r="H7" s="90"/>
      <c r="I7" s="90"/>
      <c r="J7" s="90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  <c r="BJ7" s="91"/>
      <c r="BK7" s="91"/>
      <c r="BL7" s="91"/>
      <c r="BM7" s="91"/>
      <c r="BN7" s="91"/>
      <c r="BO7" s="91"/>
      <c r="BP7" s="91"/>
      <c r="BQ7" s="91"/>
      <c r="BR7" s="91"/>
      <c r="BS7" s="91"/>
      <c r="BT7" s="91"/>
      <c r="BU7" s="91"/>
      <c r="BV7" s="91"/>
      <c r="BW7" s="91"/>
      <c r="BX7" s="91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1"/>
      <c r="CN7" s="91"/>
      <c r="CO7" s="91"/>
      <c r="CP7" s="91"/>
      <c r="CQ7" s="91"/>
      <c r="CR7" s="91"/>
      <c r="CS7" s="91"/>
      <c r="CT7" s="91"/>
      <c r="CU7" s="91"/>
      <c r="CV7" s="91"/>
      <c r="CW7" s="91"/>
      <c r="CX7" s="91"/>
      <c r="CY7" s="91"/>
      <c r="CZ7" s="91"/>
      <c r="DA7" s="91"/>
      <c r="DB7" s="91"/>
      <c r="DC7" s="91"/>
      <c r="DD7" s="91"/>
      <c r="DE7" s="91"/>
      <c r="DF7" s="91"/>
      <c r="DG7" s="91"/>
      <c r="DH7" s="91"/>
      <c r="DI7" s="91"/>
      <c r="DJ7" s="91"/>
      <c r="DK7" s="91"/>
      <c r="DL7" s="91"/>
      <c r="DM7" s="91"/>
      <c r="DN7" s="91"/>
      <c r="DO7" s="91"/>
      <c r="DP7" s="91"/>
      <c r="DQ7" s="91"/>
      <c r="DR7" s="91"/>
      <c r="DS7" s="91"/>
      <c r="DT7" s="91"/>
      <c r="DU7" s="91"/>
      <c r="DV7" s="91"/>
      <c r="DW7" s="91"/>
      <c r="DX7" s="91"/>
      <c r="DY7" s="91"/>
      <c r="DZ7" s="91"/>
      <c r="EA7" s="91"/>
      <c r="EB7" s="91"/>
      <c r="EC7" s="91"/>
      <c r="ED7" s="91"/>
      <c r="EE7" s="91"/>
      <c r="EF7" s="91"/>
      <c r="EG7" s="91"/>
      <c r="EH7" s="91"/>
      <c r="EI7" s="91"/>
      <c r="EJ7" s="91"/>
      <c r="EK7" s="91"/>
      <c r="EL7" s="91"/>
      <c r="EM7" s="91"/>
    </row>
    <row r="8" spans="1:143" s="30" customFormat="1" ht="303" customHeight="1">
      <c r="B8" s="72"/>
      <c r="C8" s="94" t="s">
        <v>100</v>
      </c>
      <c r="D8" s="93"/>
    </row>
    <row r="9" spans="1:143" ht="24" customHeight="1"/>
    <row r="10" spans="1:143" ht="24" customHeight="1"/>
    <row r="11" spans="1:143" ht="24" customHeight="1"/>
    <row r="12" spans="1:143" ht="24" customHeight="1"/>
    <row r="13" spans="1:143" ht="24" customHeight="1"/>
    <row r="14" spans="1:143" ht="24" customHeight="1"/>
    <row r="15" spans="1:143" ht="24" customHeight="1"/>
    <row r="16" spans="1:143" ht="24" customHeight="1"/>
    <row r="17" ht="24" customHeight="1"/>
    <row r="18" ht="24" customHeight="1"/>
    <row r="19" ht="24" customHeight="1"/>
    <row r="20" ht="24" customHeight="1"/>
    <row r="21" ht="24" customHeight="1"/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/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  <row r="60" ht="24" customHeight="1"/>
    <row r="61" ht="24" customHeight="1"/>
    <row r="62" ht="24" customHeight="1"/>
    <row r="63" ht="24" customHeight="1"/>
    <row r="64" ht="24" customHeight="1"/>
    <row r="65" ht="24" customHeight="1"/>
    <row r="66" ht="24" customHeight="1"/>
    <row r="67" ht="24" customHeight="1"/>
    <row r="68" ht="24" customHeight="1"/>
    <row r="69" ht="24" customHeight="1"/>
    <row r="70" ht="24" customHeight="1"/>
    <row r="71" ht="24" customHeight="1"/>
    <row r="72" ht="24" customHeight="1"/>
    <row r="73" ht="24" customHeight="1"/>
    <row r="74" ht="24" customHeight="1"/>
    <row r="75" ht="24" customHeight="1"/>
    <row r="76" ht="24" customHeight="1"/>
    <row r="77" ht="24" customHeight="1"/>
    <row r="78" ht="24" customHeight="1"/>
  </sheetData>
  <sheetProtection algorithmName="SHA-512" hashValue="jtIIgahWLngQ8Vv7ESok1kYhCyjt05omsS/jNZ8ccPQeHszt5gqE174yzz9V30pEfnKiJc6og7aQWUIgClXKmA==" saltValue="t2bkSD4/YcDqGcmRxhMbdQ==" spinCount="100000" sheet="1" selectLockedCells="1"/>
  <mergeCells count="1">
    <mergeCell ref="A1:C1"/>
  </mergeCells>
  <pageMargins left="0.7" right="0.7" top="0.75" bottom="0.75" header="0.3" footer="0.3"/>
  <pageSetup scale="8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Tabelle4"/>
  <dimension ref="A1:K99"/>
  <sheetViews>
    <sheetView showGridLines="0" zoomScaleNormal="100" workbookViewId="0">
      <selection activeCell="I16" sqref="I16"/>
    </sheetView>
  </sheetViews>
  <sheetFormatPr defaultColWidth="11.42578125" defaultRowHeight="13.9"/>
  <cols>
    <col min="1" max="1" width="3.42578125" style="1" customWidth="1"/>
    <col min="2" max="2" width="32.42578125" style="1" customWidth="1"/>
    <col min="3" max="3" width="47.140625" style="1" customWidth="1"/>
    <col min="4" max="16384" width="11.42578125" style="1"/>
  </cols>
  <sheetData>
    <row r="1" spans="1:11" ht="40.15" customHeight="1">
      <c r="A1" s="112" t="s">
        <v>0</v>
      </c>
      <c r="B1" s="112"/>
      <c r="C1" s="112"/>
      <c r="D1" s="112"/>
      <c r="E1" s="111"/>
      <c r="F1" s="111"/>
      <c r="G1" s="111"/>
      <c r="H1" s="111"/>
      <c r="I1" s="111"/>
      <c r="J1" s="111"/>
      <c r="K1" s="111"/>
    </row>
    <row r="2" spans="1:11" ht="24" customHeight="1">
      <c r="B2" s="49" t="s">
        <v>101</v>
      </c>
      <c r="C2" s="34"/>
      <c r="D2" s="34"/>
      <c r="E2" s="34"/>
      <c r="F2" s="34"/>
      <c r="G2" s="34"/>
      <c r="H2" s="34"/>
      <c r="I2" s="34"/>
      <c r="J2" s="34"/>
      <c r="K2" s="34"/>
    </row>
    <row r="3" spans="1:11" ht="24" customHeight="1">
      <c r="B3" s="2" t="s">
        <v>102</v>
      </c>
      <c r="C3" s="34"/>
      <c r="D3" s="34"/>
      <c r="E3" s="34"/>
      <c r="F3" s="34"/>
      <c r="G3" s="34"/>
      <c r="H3" s="34"/>
      <c r="I3" s="34"/>
      <c r="J3" s="34"/>
      <c r="K3" s="34"/>
    </row>
    <row r="4" spans="1:11" ht="24" customHeight="1">
      <c r="B4" s="70"/>
      <c r="C4" s="71"/>
      <c r="D4" s="34"/>
      <c r="E4" s="34"/>
      <c r="F4" s="34"/>
      <c r="G4" s="34"/>
      <c r="H4" s="34"/>
      <c r="I4" s="34"/>
      <c r="J4" s="34"/>
      <c r="K4" s="34"/>
    </row>
    <row r="5" spans="1:11" ht="24" customHeight="1">
      <c r="B5" s="139" t="s">
        <v>103</v>
      </c>
      <c r="C5" s="139"/>
      <c r="D5" s="34"/>
      <c r="E5" s="34"/>
      <c r="F5" s="80"/>
      <c r="G5" s="34"/>
      <c r="H5" s="34"/>
      <c r="I5" s="34"/>
      <c r="J5" s="35"/>
      <c r="K5" s="34"/>
    </row>
    <row r="6" spans="1:11" ht="24" customHeight="1">
      <c r="B6" s="140" t="s">
        <v>104</v>
      </c>
      <c r="C6" s="140"/>
      <c r="D6" s="34"/>
      <c r="E6" s="34"/>
      <c r="F6" s="34"/>
      <c r="G6" s="34"/>
      <c r="H6" s="34"/>
      <c r="I6" s="34"/>
      <c r="J6" s="35"/>
      <c r="K6" s="34"/>
    </row>
    <row r="7" spans="1:11" ht="24" customHeight="1">
      <c r="B7" s="138"/>
      <c r="C7" s="138"/>
      <c r="D7" s="34"/>
      <c r="E7" s="34"/>
      <c r="F7" s="34"/>
      <c r="G7" s="80"/>
      <c r="H7" s="34"/>
      <c r="I7" s="34"/>
      <c r="J7" s="35"/>
      <c r="K7" s="34"/>
    </row>
    <row r="8" spans="1:11" ht="24" customHeight="1">
      <c r="B8" s="72" t="s">
        <v>105</v>
      </c>
      <c r="C8" s="3" t="s">
        <v>106</v>
      </c>
      <c r="D8" s="35"/>
      <c r="E8" s="35"/>
      <c r="F8" s="35"/>
      <c r="G8" s="35"/>
      <c r="H8" s="35"/>
      <c r="I8" s="35"/>
      <c r="J8" s="35"/>
      <c r="K8" s="34"/>
    </row>
    <row r="9" spans="1:11" ht="24" customHeight="1">
      <c r="B9" s="72" t="s">
        <v>107</v>
      </c>
      <c r="C9" s="3" t="s">
        <v>108</v>
      </c>
      <c r="D9" s="34"/>
      <c r="E9" s="34"/>
      <c r="F9" s="34"/>
      <c r="G9" s="34"/>
      <c r="H9" s="34"/>
      <c r="I9" s="34"/>
      <c r="J9" s="34"/>
      <c r="K9" s="34"/>
    </row>
    <row r="10" spans="1:11" ht="24" customHeight="1">
      <c r="B10" s="73" t="s">
        <v>109</v>
      </c>
      <c r="C10" s="3" t="s">
        <v>110</v>
      </c>
      <c r="D10" s="34"/>
      <c r="E10" s="34"/>
      <c r="F10" s="34"/>
      <c r="G10" s="34"/>
      <c r="H10" s="34"/>
      <c r="I10" s="34"/>
      <c r="J10" s="34"/>
      <c r="K10" s="34"/>
    </row>
    <row r="11" spans="1:11" ht="24" customHeight="1">
      <c r="B11" s="72" t="s">
        <v>111</v>
      </c>
      <c r="C11" s="3" t="s">
        <v>112</v>
      </c>
      <c r="D11" s="34"/>
      <c r="E11" s="34"/>
      <c r="F11" s="34"/>
      <c r="G11" s="34"/>
      <c r="H11" s="34"/>
      <c r="I11" s="34"/>
      <c r="J11" s="34"/>
      <c r="K11" s="34"/>
    </row>
    <row r="12" spans="1:11" ht="24" customHeight="1"/>
    <row r="13" spans="1:11" ht="24" customHeight="1">
      <c r="B13" s="74" t="s">
        <v>111</v>
      </c>
      <c r="C13" s="4" t="s">
        <v>113</v>
      </c>
    </row>
    <row r="14" spans="1:11" ht="24" customHeight="1">
      <c r="B14" s="75"/>
      <c r="C14" s="4" t="s">
        <v>114</v>
      </c>
    </row>
    <row r="15" spans="1:11" ht="24" customHeight="1">
      <c r="B15" s="75"/>
      <c r="C15" s="4" t="s">
        <v>106</v>
      </c>
    </row>
    <row r="16" spans="1:11" ht="24" customHeight="1">
      <c r="B16" s="76"/>
      <c r="C16" s="5" t="s">
        <v>115</v>
      </c>
    </row>
    <row r="17" spans="2:3" ht="24" customHeight="1"/>
    <row r="18" spans="2:3" ht="24" customHeight="1">
      <c r="B18" s="72" t="s">
        <v>116</v>
      </c>
      <c r="C18" s="67" t="s">
        <v>117</v>
      </c>
    </row>
    <row r="19" spans="2:3" ht="24" customHeight="1">
      <c r="B19" s="72" t="s">
        <v>118</v>
      </c>
      <c r="C19" s="67" t="s">
        <v>119</v>
      </c>
    </row>
    <row r="20" spans="2:3" ht="24" customHeight="1">
      <c r="B20" s="77"/>
    </row>
    <row r="21" spans="2:3" ht="24" customHeight="1">
      <c r="B21" s="78" t="s">
        <v>120</v>
      </c>
      <c r="C21" s="136" t="s">
        <v>121</v>
      </c>
    </row>
    <row r="22" spans="2:3" ht="40.35" customHeight="1">
      <c r="B22" s="79"/>
      <c r="C22" s="137"/>
    </row>
    <row r="23" spans="2:3" ht="34.5" customHeight="1"/>
    <row r="24" spans="2:3" ht="24" customHeight="1"/>
    <row r="25" spans="2:3" ht="24" customHeight="1"/>
    <row r="26" spans="2:3" ht="24" customHeight="1"/>
    <row r="27" spans="2:3" ht="24" customHeight="1"/>
    <row r="28" spans="2:3" ht="24" customHeight="1"/>
    <row r="29" spans="2:3" ht="24" customHeight="1"/>
    <row r="30" spans="2:3" ht="24" customHeight="1"/>
    <row r="31" spans="2:3" ht="24" customHeight="1"/>
    <row r="32" spans="2:3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  <row r="60" ht="24" customHeight="1"/>
    <row r="61" ht="24" customHeight="1"/>
    <row r="62" ht="24" customHeight="1"/>
    <row r="63" ht="24" customHeight="1"/>
    <row r="64" ht="24" customHeight="1"/>
    <row r="65" ht="24" customHeight="1"/>
    <row r="66" ht="24" customHeight="1"/>
    <row r="67" ht="24" customHeight="1"/>
    <row r="68" ht="24" customHeight="1"/>
    <row r="69" ht="24" customHeight="1"/>
    <row r="70" ht="24" customHeight="1"/>
    <row r="71" ht="24" customHeight="1"/>
    <row r="72" ht="24" customHeight="1"/>
    <row r="73" ht="24" customHeight="1"/>
    <row r="74" ht="24" customHeight="1"/>
    <row r="75" ht="24" customHeight="1"/>
    <row r="76" ht="24" customHeight="1"/>
    <row r="77" ht="24" customHeight="1"/>
    <row r="78" ht="24" customHeight="1"/>
    <row r="79" ht="24" customHeight="1"/>
    <row r="80" ht="24" customHeight="1"/>
    <row r="81" ht="24" customHeight="1"/>
    <row r="82" ht="24" customHeight="1"/>
    <row r="83" ht="24" customHeight="1"/>
    <row r="84" ht="24" customHeight="1"/>
    <row r="85" ht="24" customHeight="1"/>
    <row r="86" ht="24" customHeight="1"/>
    <row r="87" ht="24" customHeight="1"/>
    <row r="88" ht="24" customHeight="1"/>
    <row r="89" ht="24" customHeight="1"/>
    <row r="90" ht="24" customHeight="1"/>
    <row r="91" ht="24" customHeight="1"/>
    <row r="92" ht="24" customHeight="1"/>
    <row r="93" ht="24" customHeight="1"/>
    <row r="94" ht="24" customHeight="1"/>
    <row r="95" ht="24" customHeight="1"/>
    <row r="96" ht="24" customHeight="1"/>
    <row r="97" ht="24" customHeight="1"/>
    <row r="98" ht="24" customHeight="1"/>
    <row r="99" ht="24" customHeight="1"/>
  </sheetData>
  <sheetProtection algorithmName="SHA-512" hashValue="KZNQOfbBANSHBC+qHM0UTa6CoYbkuDlodwmbYgPRGaMyGo41/bxWq5xz4mOIzrrlIbYlz4l1B2wi69d13XEeTw==" saltValue="YruqRshiv6Izch+sascx1g==" spinCount="100000" sheet="1"/>
  <mergeCells count="5">
    <mergeCell ref="C21:C22"/>
    <mergeCell ref="B7:C7"/>
    <mergeCell ref="B5:C5"/>
    <mergeCell ref="B6:C6"/>
    <mergeCell ref="A1:D1"/>
  </mergeCells>
  <hyperlinks>
    <hyperlink ref="C19" r:id="rId1" xr:uid="{10B100A0-857C-4EE1-83B1-D89BA7907022}"/>
  </hyperlinks>
  <pageMargins left="0.7" right="0.7" top="0.75" bottom="0.75" header="0.3" footer="0.3"/>
  <pageSetup scale="87"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b63d086-a2b7-4079-872d-e364a77b5ea9" xsi:nil="true"/>
    <lcf76f155ced4ddcb4097134ff3c332f xmlns="7aedae6e-9998-41fe-bacc-9bf88018d246">
      <Terms xmlns="http://schemas.microsoft.com/office/infopath/2007/PartnerControls"/>
    </lcf76f155ced4ddcb4097134ff3c332f>
    <Test xmlns="7aedae6e-9998-41fe-bacc-9bf88018d24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D2D1E689FED0B428140E6A63544030D" ma:contentTypeVersion="17" ma:contentTypeDescription="Ein neues Dokument erstellen." ma:contentTypeScope="" ma:versionID="5b780140d65490c30a186788e7171541">
  <xsd:schema xmlns:xsd="http://www.w3.org/2001/XMLSchema" xmlns:xs="http://www.w3.org/2001/XMLSchema" xmlns:p="http://schemas.microsoft.com/office/2006/metadata/properties" xmlns:ns2="5b63d086-a2b7-4079-872d-e364a77b5ea9" xmlns:ns3="7aedae6e-9998-41fe-bacc-9bf88018d246" targetNamespace="http://schemas.microsoft.com/office/2006/metadata/properties" ma:root="true" ma:fieldsID="1bb8727140236f55df11d546daf1b5d3" ns2:_="" ns3:_="">
    <xsd:import namespace="5b63d086-a2b7-4079-872d-e364a77b5ea9"/>
    <xsd:import namespace="7aedae6e-9998-41fe-bacc-9bf88018d24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Location" minOccurs="0"/>
                <xsd:element ref="ns3:MediaServiceSearchProperties" minOccurs="0"/>
                <xsd:element ref="ns3:Tes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63d086-a2b7-4079-872d-e364a77b5ea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13192a1-b8b6-4283-b400-6b784c20fd1a}" ma:internalName="TaxCatchAll" ma:showField="CatchAllData" ma:web="5b63d086-a2b7-4079-872d-e364a77b5e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dae6e-9998-41fe-bacc-9bf88018d2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Bildmarkierungen" ma:readOnly="false" ma:fieldId="{5cf76f15-5ced-4ddc-b409-7134ff3c332f}" ma:taxonomyMulti="true" ma:sspId="4e2a1213-67f1-46bc-aa21-af1c368f09c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Test" ma:index="24" nillable="true" ma:displayName="Test" ma:format="Dropdown" ma:internalName="Test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2B6D47-C9B5-4448-81A4-8C0D355436AB}"/>
</file>

<file path=customXml/itemProps2.xml><?xml version="1.0" encoding="utf-8"?>
<ds:datastoreItem xmlns:ds="http://schemas.openxmlformats.org/officeDocument/2006/customXml" ds:itemID="{36E0596A-573A-41FA-9909-D42B326AF9CC}"/>
</file>

<file path=customXml/itemProps3.xml><?xml version="1.0" encoding="utf-8"?>
<ds:datastoreItem xmlns:ds="http://schemas.openxmlformats.org/officeDocument/2006/customXml" ds:itemID="{17C3ACB6-FEF8-4867-9140-5C1E8280ED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Ashampoo GmbH &amp; Co. KG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Ashampoo Money</dc:title>
  <dc:subject/>
  <dc:creator>Sebastian Schwarz</dc:creator>
  <cp:keywords/>
  <dc:description/>
  <cp:lastModifiedBy/>
  <cp:revision/>
  <dcterms:created xsi:type="dcterms:W3CDTF">2017-09-12T19:09:04Z</dcterms:created>
  <dcterms:modified xsi:type="dcterms:W3CDTF">2026-01-09T08:24:21Z</dcterms:modified>
  <cp:category>Finanzen</cp:category>
  <cp:contentStatus>Alpha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0x010100BD2D1E689FED0B428140E6A63544030D</vt:lpwstr>
  </property>
  <property fmtid="{D5CDD505-2E9C-101B-9397-08002B2CF9AE}" pid="3" name="MediaServiceImageTags">
    <vt:lpwstr/>
  </property>
  <property fmtid="{D5CDD505-2E9C-101B-9397-08002B2CF9AE}" pid="4" name="Order">
    <vt:r8>490100</vt:r8>
  </property>
  <property fmtid="{D5CDD505-2E9C-101B-9397-08002B2CF9AE}" pid="5" name="WorkflowVersion">
    <vt:i4>1</vt:i4>
  </property>
</Properties>
</file>